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120" yWindow="990" windowWidth="9375" windowHeight="4065" tabRatio="594"/>
  </bookViews>
  <sheets>
    <sheet name="SUMMARY" sheetId="3" r:id="rId1"/>
    <sheet name="DESCRIP" sheetId="2" r:id="rId2"/>
    <sheet name="ARM" sheetId="34" r:id="rId3"/>
    <sheet name="ASH" sheetId="4" r:id="rId4"/>
    <sheet name="BAL" sheetId="40" r:id="rId5"/>
    <sheet name="BELL" sheetId="5" r:id="rId6"/>
    <sheet name="BELO" sheetId="6" r:id="rId7"/>
    <sheet name="BUR" sheetId="35" r:id="rId8"/>
    <sheet name="CAW" sheetId="7" r:id="rId9"/>
    <sheet name="CEN" sheetId="41" r:id="rId10"/>
    <sheet name="CHA" sheetId="50" r:id="rId11"/>
    <sheet name="CIM" sheetId="31" r:id="rId12"/>
    <sheet name="COL" sheetId="8" r:id="rId13"/>
    <sheet name="ENT" sheetId="49" r:id="rId14"/>
    <sheet name="EUD" sheetId="51" r:id="rId15"/>
    <sheet name="GAR" sheetId="52" r:id="rId16"/>
    <sheet name="GRD" sheetId="42" r:id="rId17"/>
    <sheet name="GRN" sheetId="43" r:id="rId18"/>
    <sheet name="GLA" sheetId="9" r:id="rId19"/>
    <sheet name="GLE" sheetId="10" r:id="rId20"/>
    <sheet name="GOO" sheetId="29" r:id="rId21"/>
    <sheet name="HOL" sheetId="32" r:id="rId22"/>
    <sheet name="HOR" sheetId="53" r:id="rId23"/>
    <sheet name="JET" sheetId="57" r:id="rId24"/>
    <sheet name="LAK" sheetId="36" r:id="rId25"/>
    <sheet name="LINC" sheetId="11" r:id="rId26"/>
    <sheet name="LIND" sheetId="12" r:id="rId27"/>
    <sheet name="LUC" sheetId="13" r:id="rId28"/>
    <sheet name="MAN" sheetId="14" r:id="rId29"/>
    <sheet name="MEA" sheetId="56" r:id="rId30"/>
    <sheet name="MIN" sheetId="44" r:id="rId31"/>
    <sheet name="NOR" sheetId="15" r:id="rId32"/>
    <sheet name="OBER" sheetId="17" r:id="rId33"/>
    <sheet name="OSA" sheetId="37" r:id="rId34"/>
    <sheet name="OSW" sheetId="45" r:id="rId35"/>
    <sheet name="OSB" sheetId="18" r:id="rId36"/>
    <sheet name="OTT" sheetId="46" r:id="rId37"/>
    <sheet name="RUS" sheetId="30" r:id="rId38"/>
    <sheet name="SAF" sheetId="19" r:id="rId39"/>
    <sheet name="SAM" sheetId="47" r:id="rId40"/>
    <sheet name="SEN" sheetId="23" r:id="rId41"/>
    <sheet name="SHA" sheetId="20" r:id="rId42"/>
    <sheet name="STO" sheetId="21" r:id="rId43"/>
    <sheet name="TRO" sheetId="48" r:id="rId44"/>
    <sheet name="WAM" sheetId="54" r:id="rId45"/>
    <sheet name="WAS" sheetId="55" r:id="rId46"/>
    <sheet name="CLASS B" sheetId="22" r:id="rId47"/>
    <sheet name="WAPA Charges by City" sheetId="38" r:id="rId48"/>
  </sheets>
  <externalReferences>
    <externalReference r:id="rId49"/>
    <externalReference r:id="rId50"/>
    <externalReference r:id="rId51"/>
    <externalReference r:id="rId52"/>
    <externalReference r:id="rId53"/>
  </externalReferences>
  <definedNames>
    <definedName name="Header">"2011 ANNUAL BUDGET"</definedName>
    <definedName name="Next">"2011"</definedName>
    <definedName name="_xlnm.Print_Area" localSheetId="2">ARM!$A$1:$L$40</definedName>
    <definedName name="_xlnm.Print_Area" localSheetId="3">ASH!$A$1:$L$34</definedName>
    <definedName name="_xlnm.Print_Area" localSheetId="4">BAL!$A$1:$L$33</definedName>
    <definedName name="_xlnm.Print_Area" localSheetId="5">BELL!$A$1:$L$33</definedName>
    <definedName name="_xlnm.Print_Area" localSheetId="6">BELO!$A$1:$L$33</definedName>
    <definedName name="_xlnm.Print_Area" localSheetId="7">BUR!$A$1:$L$33</definedName>
    <definedName name="_xlnm.Print_Area" localSheetId="8">CAW!$A$1:$L$33</definedName>
    <definedName name="_xlnm.Print_Area" localSheetId="9">CEN!$A$1:$L$34</definedName>
    <definedName name="_xlnm.Print_Area" localSheetId="10">CHA!$A$1:$L$34</definedName>
    <definedName name="_xlnm.Print_Area" localSheetId="11">CIM!$A$1:$L$34</definedName>
    <definedName name="_xlnm.Print_Area" localSheetId="46">'CLASS B'!$A$4:$AB$29</definedName>
    <definedName name="_xlnm.Print_Area" localSheetId="12">COL!$A$1:$L$36</definedName>
    <definedName name="_xlnm.Print_Area" localSheetId="13">ENT!$A$1:$L$36</definedName>
    <definedName name="_xlnm.Print_Area" localSheetId="14">EUD!$A$1:$L$36</definedName>
    <definedName name="_xlnm.Print_Area" localSheetId="15">GAR!$A$1:$L$36</definedName>
    <definedName name="_xlnm.Print_Area" localSheetId="18">GLA!$A$1:$L$33</definedName>
    <definedName name="_xlnm.Print_Area" localSheetId="19">GLE!$A$1:$L$34</definedName>
    <definedName name="_xlnm.Print_Area" localSheetId="20">GOO!$A$1:$L$33</definedName>
    <definedName name="_xlnm.Print_Area" localSheetId="16">GRD!$A$1:$L$34</definedName>
    <definedName name="_xlnm.Print_Area" localSheetId="17">GRN!$A$1:$L$34</definedName>
    <definedName name="_xlnm.Print_Area" localSheetId="21">HOL!$A$1:$L$33</definedName>
    <definedName name="_xlnm.Print_Area" localSheetId="22">HOR!$A$1:$L$33</definedName>
    <definedName name="_xlnm.Print_Area" localSheetId="23">JET!$A$1:$L$34</definedName>
    <definedName name="_xlnm.Print_Area" localSheetId="24">LAK!$A$1:$L$34</definedName>
    <definedName name="_xlnm.Print_Area" localSheetId="25">LINC!$A$1:$L$35</definedName>
    <definedName name="_xlnm.Print_Area" localSheetId="26">LIND!$A$1:$L$35</definedName>
    <definedName name="_xlnm.Print_Area" localSheetId="27">LUC!$A$1:$L$33</definedName>
    <definedName name="_xlnm.Print_Area" localSheetId="28">MAN!$A$1:$L$33</definedName>
    <definedName name="_xlnm.Print_Area" localSheetId="29">MEA!$A$1:$L$33</definedName>
    <definedName name="_xlnm.Print_Area" localSheetId="30">MIN!$A$1:$L$34</definedName>
    <definedName name="_xlnm.Print_Area" localSheetId="31">NOR!$A$1:$L$34</definedName>
    <definedName name="_xlnm.Print_Area" localSheetId="32">OBER!$A$1:$L$34</definedName>
    <definedName name="_xlnm.Print_Area" localSheetId="33">OSA!$A$1:$L$34</definedName>
    <definedName name="_xlnm.Print_Area" localSheetId="35">OSB!$A$1:$L$34</definedName>
    <definedName name="_xlnm.Print_Area" localSheetId="34">OSW!$A$1:$L$34</definedName>
    <definedName name="_xlnm.Print_Area" localSheetId="36">OTT!$A$1:$L$34</definedName>
    <definedName name="_xlnm.Print_Area" localSheetId="37">RUS!$A$1:$L$33</definedName>
    <definedName name="_xlnm.Print_Area" localSheetId="38">SAF!$A$1:$L$34</definedName>
    <definedName name="_xlnm.Print_Area" localSheetId="39">SAM!$A$1:$L$34</definedName>
    <definedName name="_xlnm.Print_Area" localSheetId="40">SEN!$A$1:$L$34</definedName>
    <definedName name="_xlnm.Print_Area" localSheetId="41">SHA!$A$1:$L$33</definedName>
    <definedName name="_xlnm.Print_Area" localSheetId="42">STO!$A$1:$L$33</definedName>
    <definedName name="_xlnm.Print_Area" localSheetId="0">SUMMARY!$A$1:$K$42</definedName>
    <definedName name="_xlnm.Print_Area" localSheetId="43">TRO!$A$1:$L$33</definedName>
    <definedName name="_xlnm.Print_Area" localSheetId="44">WAM!$A$1:$L$33</definedName>
    <definedName name="_xlnm.Print_Area" localSheetId="45">WAS!$A$1:$L$33</definedName>
    <definedName name="Quant" localSheetId="4">#REF!</definedName>
    <definedName name="Quant" localSheetId="9">#REF!</definedName>
    <definedName name="Quant" localSheetId="10">#REF!</definedName>
    <definedName name="Quant" localSheetId="13">#REF!</definedName>
    <definedName name="Quant" localSheetId="14">#REF!</definedName>
    <definedName name="Quant" localSheetId="15">#REF!</definedName>
    <definedName name="Quant" localSheetId="16">#REF!</definedName>
    <definedName name="Quant" localSheetId="17">#REF!</definedName>
    <definedName name="Quant" localSheetId="22">#REF!</definedName>
    <definedName name="Quant" localSheetId="23">#REF!</definedName>
    <definedName name="Quant" localSheetId="29">#REF!</definedName>
    <definedName name="Quant" localSheetId="30">#REF!</definedName>
    <definedName name="Quant" localSheetId="34">#REF!</definedName>
    <definedName name="Quant" localSheetId="36">#REF!</definedName>
    <definedName name="Quant" localSheetId="39">#REF!</definedName>
    <definedName name="Quant" localSheetId="43">#REF!</definedName>
    <definedName name="Quant" localSheetId="44">#REF!</definedName>
    <definedName name="Quant" localSheetId="47">'WAPA Charges by City'!$B$190:$K$199</definedName>
    <definedName name="Quant" localSheetId="45">#REF!</definedName>
    <definedName name="Quant">#REF!</definedName>
    <definedName name="This">"2010"</definedName>
  </definedNames>
  <calcPr calcId="145621"/>
</workbook>
</file>

<file path=xl/calcChain.xml><?xml version="1.0" encoding="utf-8"?>
<calcChain xmlns="http://schemas.openxmlformats.org/spreadsheetml/2006/main">
  <c r="N341" i="38" l="1"/>
  <c r="M341" i="38"/>
  <c r="L341" i="38"/>
  <c r="K341" i="38"/>
  <c r="J341" i="38"/>
  <c r="I341" i="38"/>
  <c r="H341" i="38"/>
  <c r="G341" i="38"/>
  <c r="F341" i="38"/>
  <c r="E341" i="38"/>
  <c r="D341" i="38"/>
  <c r="C341" i="38"/>
  <c r="N340" i="38"/>
  <c r="M340" i="38"/>
  <c r="L340" i="38"/>
  <c r="K340" i="38"/>
  <c r="J340" i="38"/>
  <c r="I340" i="38"/>
  <c r="H340" i="38"/>
  <c r="G340" i="38"/>
  <c r="F340" i="38"/>
  <c r="E340" i="38"/>
  <c r="D340" i="38"/>
  <c r="C340" i="38"/>
  <c r="N337" i="38"/>
  <c r="M337" i="38"/>
  <c r="L337" i="38"/>
  <c r="K337" i="38"/>
  <c r="J337" i="38"/>
  <c r="I337" i="38"/>
  <c r="H337" i="38"/>
  <c r="G337" i="38"/>
  <c r="F337" i="38"/>
  <c r="E337" i="38"/>
  <c r="D337" i="38"/>
  <c r="C337" i="38"/>
  <c r="N334" i="38"/>
  <c r="M334" i="38"/>
  <c r="L334" i="38"/>
  <c r="K334" i="38"/>
  <c r="J334" i="38"/>
  <c r="I334" i="38"/>
  <c r="H334" i="38"/>
  <c r="G334" i="38"/>
  <c r="F334" i="38"/>
  <c r="E334" i="38"/>
  <c r="D334" i="38"/>
  <c r="C334" i="38"/>
  <c r="N331" i="38"/>
  <c r="M331" i="38"/>
  <c r="L331" i="38"/>
  <c r="K331" i="38"/>
  <c r="J331" i="38"/>
  <c r="I331" i="38"/>
  <c r="H331" i="38"/>
  <c r="G331" i="38"/>
  <c r="F331" i="38"/>
  <c r="E331" i="38"/>
  <c r="D331" i="38"/>
  <c r="C331" i="38"/>
  <c r="N326" i="38"/>
  <c r="M326" i="38"/>
  <c r="L326" i="38"/>
  <c r="K326" i="38"/>
  <c r="J326" i="38"/>
  <c r="I326" i="38"/>
  <c r="H326" i="38"/>
  <c r="G326" i="38"/>
  <c r="F326" i="38"/>
  <c r="E326" i="38"/>
  <c r="D326" i="38"/>
  <c r="C326" i="38"/>
  <c r="N325" i="38"/>
  <c r="M325" i="38"/>
  <c r="L325" i="38"/>
  <c r="K325" i="38"/>
  <c r="J325" i="38"/>
  <c r="I325" i="38"/>
  <c r="H325" i="38"/>
  <c r="G325" i="38"/>
  <c r="F325" i="38"/>
  <c r="E325" i="38"/>
  <c r="D325" i="38"/>
  <c r="C325" i="38"/>
  <c r="N324" i="38"/>
  <c r="M324" i="38"/>
  <c r="L324" i="38"/>
  <c r="K324" i="38"/>
  <c r="J324" i="38"/>
  <c r="I324" i="38"/>
  <c r="H324" i="38"/>
  <c r="G324" i="38"/>
  <c r="F324" i="38"/>
  <c r="E324" i="38"/>
  <c r="D324" i="38"/>
  <c r="C324" i="38"/>
  <c r="N323" i="38"/>
  <c r="M323" i="38"/>
  <c r="L323" i="38"/>
  <c r="K323" i="38"/>
  <c r="J323" i="38"/>
  <c r="I323" i="38"/>
  <c r="H323" i="38"/>
  <c r="G323" i="38"/>
  <c r="F323" i="38"/>
  <c r="E323" i="38"/>
  <c r="D323" i="38"/>
  <c r="C323" i="38"/>
  <c r="N246" i="38"/>
  <c r="M246" i="38"/>
  <c r="L246" i="38"/>
  <c r="K246" i="38"/>
  <c r="J246" i="38"/>
  <c r="I246" i="38"/>
  <c r="H246" i="38"/>
  <c r="G246" i="38"/>
  <c r="F246" i="38"/>
  <c r="E246" i="38"/>
  <c r="D246" i="38"/>
  <c r="C246" i="38"/>
  <c r="N245" i="38"/>
  <c r="M245" i="38"/>
  <c r="L245" i="38"/>
  <c r="K245" i="38"/>
  <c r="J245" i="38"/>
  <c r="I245" i="38"/>
  <c r="H245" i="38"/>
  <c r="G245" i="38"/>
  <c r="F245" i="38"/>
  <c r="E245" i="38"/>
  <c r="D245" i="38"/>
  <c r="C245" i="38"/>
  <c r="N244" i="38"/>
  <c r="M244" i="38"/>
  <c r="L244" i="38"/>
  <c r="K244" i="38"/>
  <c r="J244" i="38"/>
  <c r="I244" i="38"/>
  <c r="H244" i="38"/>
  <c r="G244" i="38"/>
  <c r="F244" i="38"/>
  <c r="E244" i="38"/>
  <c r="D244" i="38"/>
  <c r="C244" i="38"/>
  <c r="N243" i="38"/>
  <c r="M243" i="38"/>
  <c r="L243" i="38"/>
  <c r="K243" i="38"/>
  <c r="J243" i="38"/>
  <c r="I243" i="38"/>
  <c r="H243" i="38"/>
  <c r="G243" i="38"/>
  <c r="F243" i="38"/>
  <c r="E243" i="38"/>
  <c r="D243" i="38"/>
  <c r="C243" i="38"/>
  <c r="N242" i="38"/>
  <c r="M242" i="38"/>
  <c r="L242" i="38"/>
  <c r="K242" i="38"/>
  <c r="J242" i="38"/>
  <c r="I242" i="38"/>
  <c r="H242" i="38"/>
  <c r="G242" i="38"/>
  <c r="F242" i="38"/>
  <c r="E242" i="38"/>
  <c r="D242" i="38"/>
  <c r="C242" i="38"/>
  <c r="N241" i="38"/>
  <c r="M241" i="38"/>
  <c r="L241" i="38"/>
  <c r="K241" i="38"/>
  <c r="J241" i="38"/>
  <c r="I241" i="38"/>
  <c r="H241" i="38"/>
  <c r="G241" i="38"/>
  <c r="F241" i="38"/>
  <c r="E241" i="38"/>
  <c r="D241" i="38"/>
  <c r="C241" i="38"/>
  <c r="N239" i="38"/>
  <c r="M239" i="38"/>
  <c r="L239" i="38"/>
  <c r="K239" i="38"/>
  <c r="J239" i="38"/>
  <c r="I239" i="38"/>
  <c r="H239" i="38"/>
  <c r="G239" i="38"/>
  <c r="F239" i="38"/>
  <c r="E239" i="38"/>
  <c r="D239" i="38"/>
  <c r="C239" i="38"/>
  <c r="N238" i="38"/>
  <c r="M238" i="38"/>
  <c r="L238" i="38"/>
  <c r="K238" i="38"/>
  <c r="J238" i="38"/>
  <c r="I238" i="38"/>
  <c r="H238" i="38"/>
  <c r="G238" i="38"/>
  <c r="F238" i="38"/>
  <c r="E238" i="38"/>
  <c r="D238" i="38"/>
  <c r="C238" i="38"/>
  <c r="N237" i="38"/>
  <c r="M237" i="38"/>
  <c r="L237" i="38"/>
  <c r="K237" i="38"/>
  <c r="J237" i="38"/>
  <c r="I237" i="38"/>
  <c r="H237" i="38"/>
  <c r="G237" i="38"/>
  <c r="F237" i="38"/>
  <c r="E237" i="38"/>
  <c r="D237" i="38"/>
  <c r="C237" i="38"/>
  <c r="N236" i="38"/>
  <c r="M236" i="38"/>
  <c r="L236" i="38"/>
  <c r="K236" i="38"/>
  <c r="J236" i="38"/>
  <c r="I236" i="38"/>
  <c r="H236" i="38"/>
  <c r="G236" i="38"/>
  <c r="F236" i="38"/>
  <c r="E236" i="38"/>
  <c r="D236" i="38"/>
  <c r="C236" i="38"/>
  <c r="N235" i="38"/>
  <c r="M235" i="38"/>
  <c r="L235" i="38"/>
  <c r="K235" i="38"/>
  <c r="J235" i="38"/>
  <c r="I235" i="38"/>
  <c r="H235" i="38"/>
  <c r="G235" i="38"/>
  <c r="F235" i="38"/>
  <c r="E235" i="38"/>
  <c r="D235" i="38"/>
  <c r="C235" i="38"/>
  <c r="N234" i="38"/>
  <c r="M234" i="38"/>
  <c r="L234" i="38"/>
  <c r="K234" i="38"/>
  <c r="J234" i="38"/>
  <c r="I234" i="38"/>
  <c r="H234" i="38"/>
  <c r="G234" i="38"/>
  <c r="F234" i="38"/>
  <c r="E234" i="38"/>
  <c r="D234" i="38"/>
  <c r="C234" i="38"/>
  <c r="N233" i="38"/>
  <c r="M233" i="38"/>
  <c r="L233" i="38"/>
  <c r="K233" i="38"/>
  <c r="J233" i="38"/>
  <c r="I233" i="38"/>
  <c r="H233" i="38"/>
  <c r="G233" i="38"/>
  <c r="F233" i="38"/>
  <c r="E233" i="38"/>
  <c r="D233" i="38"/>
  <c r="C233" i="38"/>
  <c r="N231" i="38"/>
  <c r="M231" i="38"/>
  <c r="L231" i="38"/>
  <c r="K231" i="38"/>
  <c r="J231" i="38"/>
  <c r="I231" i="38"/>
  <c r="H231" i="38"/>
  <c r="G231" i="38"/>
  <c r="F231" i="38"/>
  <c r="E231" i="38"/>
  <c r="D231" i="38"/>
  <c r="C231" i="38"/>
  <c r="N229" i="38"/>
  <c r="M229" i="38"/>
  <c r="L229" i="38"/>
  <c r="K229" i="38"/>
  <c r="J229" i="38"/>
  <c r="I229" i="38"/>
  <c r="H229" i="38"/>
  <c r="G229" i="38"/>
  <c r="F229" i="38"/>
  <c r="E229" i="38"/>
  <c r="D229" i="38"/>
  <c r="C229" i="38"/>
  <c r="N228" i="38"/>
  <c r="M228" i="38"/>
  <c r="L228" i="38"/>
  <c r="K228" i="38"/>
  <c r="J228" i="38"/>
  <c r="I228" i="38"/>
  <c r="H228" i="38"/>
  <c r="G228" i="38"/>
  <c r="F228" i="38"/>
  <c r="E228" i="38"/>
  <c r="D228" i="38"/>
  <c r="C228" i="38"/>
  <c r="N227" i="38"/>
  <c r="M227" i="38"/>
  <c r="L227" i="38"/>
  <c r="K227" i="38"/>
  <c r="J227" i="38"/>
  <c r="I227" i="38"/>
  <c r="H227" i="38"/>
  <c r="G227" i="38"/>
  <c r="F227" i="38"/>
  <c r="E227" i="38"/>
  <c r="D227" i="38"/>
  <c r="C227" i="38"/>
  <c r="N226" i="38"/>
  <c r="M226" i="38"/>
  <c r="L226" i="38"/>
  <c r="K226" i="38"/>
  <c r="J226" i="38"/>
  <c r="I226" i="38"/>
  <c r="H226" i="38"/>
  <c r="G226" i="38"/>
  <c r="F226" i="38"/>
  <c r="E226" i="38"/>
  <c r="D226" i="38"/>
  <c r="C226" i="38"/>
  <c r="N225" i="38"/>
  <c r="M225" i="38"/>
  <c r="L225" i="38"/>
  <c r="K225" i="38"/>
  <c r="J225" i="38"/>
  <c r="I225" i="38"/>
  <c r="H225" i="38"/>
  <c r="G225" i="38"/>
  <c r="F225" i="38"/>
  <c r="E225" i="38"/>
  <c r="D225" i="38"/>
  <c r="C225" i="38"/>
  <c r="N224" i="38"/>
  <c r="M224" i="38"/>
  <c r="L224" i="38"/>
  <c r="K224" i="38"/>
  <c r="J224" i="38"/>
  <c r="I224" i="38"/>
  <c r="H224" i="38"/>
  <c r="G224" i="38"/>
  <c r="F224" i="38"/>
  <c r="E224" i="38"/>
  <c r="D224" i="38"/>
  <c r="C224" i="38"/>
  <c r="N223" i="38"/>
  <c r="M223" i="38"/>
  <c r="L223" i="38"/>
  <c r="K223" i="38"/>
  <c r="J223" i="38"/>
  <c r="I223" i="38"/>
  <c r="H223" i="38"/>
  <c r="G223" i="38"/>
  <c r="F223" i="38"/>
  <c r="E223" i="38"/>
  <c r="D223" i="38"/>
  <c r="C223" i="38"/>
  <c r="F145" i="38" l="1"/>
  <c r="C145" i="38"/>
  <c r="F144" i="38"/>
  <c r="C144" i="38"/>
  <c r="F141" i="38"/>
  <c r="C141" i="38"/>
  <c r="F138" i="38"/>
  <c r="C138" i="38"/>
  <c r="F135" i="38"/>
  <c r="C135" i="38"/>
  <c r="F130" i="38"/>
  <c r="C130" i="38"/>
  <c r="F129" i="38"/>
  <c r="C129" i="38"/>
  <c r="F128" i="38"/>
  <c r="C128" i="38"/>
  <c r="F127" i="38"/>
  <c r="C127" i="38"/>
  <c r="F29" i="38"/>
  <c r="F49" i="38"/>
  <c r="C49" i="38"/>
  <c r="F48" i="38"/>
  <c r="C48" i="38"/>
  <c r="E48" i="38" s="1"/>
  <c r="F47" i="38"/>
  <c r="C47" i="38"/>
  <c r="F46" i="38"/>
  <c r="C46" i="38"/>
  <c r="F45" i="38"/>
  <c r="C45" i="38"/>
  <c r="F43" i="38"/>
  <c r="C43" i="38"/>
  <c r="F42" i="38"/>
  <c r="C42" i="38"/>
  <c r="F41" i="38"/>
  <c r="C41" i="38"/>
  <c r="F40" i="38"/>
  <c r="C40" i="38"/>
  <c r="F39" i="38"/>
  <c r="C39" i="38"/>
  <c r="F38" i="38"/>
  <c r="C38" i="38"/>
  <c r="F37" i="38"/>
  <c r="C37" i="38"/>
  <c r="C35" i="38"/>
  <c r="F35" i="38"/>
  <c r="F33" i="38"/>
  <c r="C33" i="38"/>
  <c r="F32" i="38"/>
  <c r="C32" i="38"/>
  <c r="F31" i="38"/>
  <c r="C31" i="38"/>
  <c r="F30" i="38"/>
  <c r="C30" i="38"/>
  <c r="C29" i="38"/>
  <c r="F28" i="38"/>
  <c r="C28" i="38"/>
  <c r="F27" i="38"/>
  <c r="C27" i="38"/>
  <c r="K329" i="38"/>
  <c r="J329" i="38"/>
  <c r="I329" i="38"/>
  <c r="H329" i="38"/>
  <c r="G329" i="38"/>
  <c r="F329" i="38"/>
  <c r="K317" i="38"/>
  <c r="J317" i="38"/>
  <c r="I317" i="38"/>
  <c r="H317" i="38"/>
  <c r="G317" i="38"/>
  <c r="F317" i="38"/>
  <c r="K316" i="38"/>
  <c r="J316" i="38"/>
  <c r="I316" i="38"/>
  <c r="H316" i="38"/>
  <c r="G316" i="38"/>
  <c r="F316" i="38"/>
  <c r="K310" i="38"/>
  <c r="J310" i="38"/>
  <c r="I310" i="38"/>
  <c r="H310" i="38"/>
  <c r="G310" i="38"/>
  <c r="F310" i="38"/>
  <c r="K309" i="38"/>
  <c r="J309" i="38"/>
  <c r="I309" i="38"/>
  <c r="H309" i="38"/>
  <c r="G309" i="38"/>
  <c r="F309" i="38"/>
  <c r="K306" i="38"/>
  <c r="J306" i="38"/>
  <c r="I306" i="38"/>
  <c r="H306" i="38"/>
  <c r="G306" i="38"/>
  <c r="F306" i="38"/>
  <c r="K304" i="38"/>
  <c r="J304" i="38"/>
  <c r="I304" i="38"/>
  <c r="H304" i="38"/>
  <c r="G304" i="38"/>
  <c r="F304" i="38"/>
  <c r="K303" i="38"/>
  <c r="J303" i="38"/>
  <c r="I303" i="38"/>
  <c r="H303" i="38"/>
  <c r="G303" i="38"/>
  <c r="F303" i="38"/>
  <c r="K301" i="38"/>
  <c r="J301" i="38"/>
  <c r="I301" i="38"/>
  <c r="H301" i="38"/>
  <c r="G301" i="38"/>
  <c r="F301" i="38"/>
  <c r="K222" i="38"/>
  <c r="J222" i="38"/>
  <c r="I222" i="38"/>
  <c r="H222" i="38"/>
  <c r="G222" i="38"/>
  <c r="F222" i="38"/>
  <c r="K221" i="38"/>
  <c r="J221" i="38"/>
  <c r="I221" i="38"/>
  <c r="H221" i="38"/>
  <c r="G221" i="38"/>
  <c r="F221" i="38"/>
  <c r="K220" i="38"/>
  <c r="J220" i="38"/>
  <c r="I220" i="38"/>
  <c r="H220" i="38"/>
  <c r="G220" i="38"/>
  <c r="F220" i="38"/>
  <c r="K219" i="38"/>
  <c r="J219" i="38"/>
  <c r="I219" i="38"/>
  <c r="H219" i="38"/>
  <c r="G219" i="38"/>
  <c r="F219" i="38"/>
  <c r="K218" i="38"/>
  <c r="J218" i="38"/>
  <c r="I218" i="38"/>
  <c r="H218" i="38"/>
  <c r="G218" i="38"/>
  <c r="F218" i="38"/>
  <c r="K217" i="38"/>
  <c r="J217" i="38"/>
  <c r="I217" i="38"/>
  <c r="H217" i="38"/>
  <c r="G217" i="38"/>
  <c r="F217" i="38"/>
  <c r="K216" i="38"/>
  <c r="J216" i="38"/>
  <c r="I216" i="38"/>
  <c r="H216" i="38"/>
  <c r="G216" i="38"/>
  <c r="F216" i="38"/>
  <c r="K215" i="38"/>
  <c r="J215" i="38"/>
  <c r="I215" i="38"/>
  <c r="H215" i="38"/>
  <c r="G215" i="38"/>
  <c r="F215" i="38"/>
  <c r="K214" i="38"/>
  <c r="J214" i="38"/>
  <c r="I214" i="38"/>
  <c r="H214" i="38"/>
  <c r="G214" i="38"/>
  <c r="F214" i="38"/>
  <c r="K213" i="38"/>
  <c r="J213" i="38"/>
  <c r="I213" i="38"/>
  <c r="H213" i="38"/>
  <c r="G213" i="38"/>
  <c r="F213" i="38"/>
  <c r="K212" i="38"/>
  <c r="J212" i="38"/>
  <c r="I212" i="38"/>
  <c r="H212" i="38"/>
  <c r="G212" i="38"/>
  <c r="F212" i="38"/>
  <c r="K211" i="38"/>
  <c r="J211" i="38"/>
  <c r="I211" i="38"/>
  <c r="H211" i="38"/>
  <c r="G211" i="38"/>
  <c r="F211" i="38"/>
  <c r="K210" i="38"/>
  <c r="J210" i="38"/>
  <c r="I210" i="38"/>
  <c r="H210" i="38"/>
  <c r="G210" i="38"/>
  <c r="F210" i="38"/>
  <c r="K209" i="38"/>
  <c r="J209" i="38"/>
  <c r="I209" i="38"/>
  <c r="H209" i="38"/>
  <c r="G209" i="38"/>
  <c r="F209" i="38"/>
  <c r="K208" i="38"/>
  <c r="J208" i="38"/>
  <c r="I208" i="38"/>
  <c r="H208" i="38"/>
  <c r="G208" i="38"/>
  <c r="F208" i="38"/>
  <c r="K207" i="38"/>
  <c r="J207" i="38"/>
  <c r="I207" i="38"/>
  <c r="H207" i="38"/>
  <c r="G207" i="38"/>
  <c r="F207" i="38"/>
  <c r="K206" i="38"/>
  <c r="J206" i="38"/>
  <c r="I206" i="38"/>
  <c r="H206" i="38"/>
  <c r="G206" i="38"/>
  <c r="F206" i="38"/>
  <c r="K205" i="38"/>
  <c r="J205" i="38"/>
  <c r="I205" i="38"/>
  <c r="H205" i="38"/>
  <c r="G205" i="38"/>
  <c r="F205" i="38"/>
  <c r="K204" i="38"/>
  <c r="J204" i="38"/>
  <c r="I204" i="38"/>
  <c r="H204" i="38"/>
  <c r="G204" i="38"/>
  <c r="F204" i="38"/>
  <c r="K203" i="38"/>
  <c r="J203" i="38"/>
  <c r="I203" i="38"/>
  <c r="H203" i="38"/>
  <c r="G203" i="38"/>
  <c r="F203" i="38"/>
  <c r="K202" i="38"/>
  <c r="J202" i="38"/>
  <c r="I202" i="38"/>
  <c r="H202" i="38"/>
  <c r="G202" i="38"/>
  <c r="F202" i="38"/>
  <c r="N329" i="38"/>
  <c r="M329" i="38"/>
  <c r="L329" i="38"/>
  <c r="E329" i="38"/>
  <c r="D329" i="38"/>
  <c r="C329" i="38"/>
  <c r="N317" i="38"/>
  <c r="M317" i="38"/>
  <c r="L317" i="38"/>
  <c r="N316" i="38"/>
  <c r="M316" i="38"/>
  <c r="L316" i="38"/>
  <c r="E317" i="38"/>
  <c r="D317" i="38"/>
  <c r="C317" i="38"/>
  <c r="E316" i="38"/>
  <c r="D316" i="38"/>
  <c r="C316" i="38"/>
  <c r="N310" i="38"/>
  <c r="M310" i="38"/>
  <c r="L310" i="38"/>
  <c r="N309" i="38"/>
  <c r="M309" i="38"/>
  <c r="L309" i="38"/>
  <c r="N306" i="38"/>
  <c r="M306" i="38"/>
  <c r="L306" i="38"/>
  <c r="N304" i="38"/>
  <c r="M304" i="38"/>
  <c r="L304" i="38"/>
  <c r="N303" i="38"/>
  <c r="M303" i="38"/>
  <c r="L303" i="38"/>
  <c r="N301" i="38"/>
  <c r="M301" i="38"/>
  <c r="L301" i="38"/>
  <c r="E310" i="38"/>
  <c r="D310" i="38"/>
  <c r="C310" i="38"/>
  <c r="E309" i="38"/>
  <c r="D309" i="38"/>
  <c r="C309" i="38"/>
  <c r="E306" i="38"/>
  <c r="D306" i="38"/>
  <c r="C306" i="38"/>
  <c r="E304" i="38"/>
  <c r="D304" i="38"/>
  <c r="C304" i="38"/>
  <c r="E303" i="38"/>
  <c r="D303" i="38"/>
  <c r="C303" i="38"/>
  <c r="E301" i="38"/>
  <c r="D301" i="38"/>
  <c r="C301" i="38"/>
  <c r="N222" i="38"/>
  <c r="M222" i="38"/>
  <c r="L222" i="38"/>
  <c r="N221" i="38"/>
  <c r="M221" i="38"/>
  <c r="L221" i="38"/>
  <c r="N220" i="38"/>
  <c r="M220" i="38"/>
  <c r="L220" i="38"/>
  <c r="N219" i="38"/>
  <c r="M219" i="38"/>
  <c r="L219" i="38"/>
  <c r="N218" i="38"/>
  <c r="M218" i="38"/>
  <c r="L218" i="38"/>
  <c r="N217" i="38"/>
  <c r="M217" i="38"/>
  <c r="L217" i="38"/>
  <c r="N216" i="38"/>
  <c r="M216" i="38"/>
  <c r="L216" i="38"/>
  <c r="N215" i="38"/>
  <c r="M215" i="38"/>
  <c r="L215" i="38"/>
  <c r="N214" i="38"/>
  <c r="M214" i="38"/>
  <c r="L214" i="38"/>
  <c r="N213" i="38"/>
  <c r="M213" i="38"/>
  <c r="L213" i="38"/>
  <c r="N212" i="38"/>
  <c r="M212" i="38"/>
  <c r="L212" i="38"/>
  <c r="N211" i="38"/>
  <c r="M211" i="38"/>
  <c r="L211" i="38"/>
  <c r="N210" i="38"/>
  <c r="M210" i="38"/>
  <c r="L210" i="38"/>
  <c r="N209" i="38"/>
  <c r="M209" i="38"/>
  <c r="L209" i="38"/>
  <c r="N208" i="38"/>
  <c r="M208" i="38"/>
  <c r="L208" i="38"/>
  <c r="N207" i="38"/>
  <c r="M207" i="38"/>
  <c r="L207" i="38"/>
  <c r="N206" i="38"/>
  <c r="M206" i="38"/>
  <c r="L206" i="38"/>
  <c r="N205" i="38"/>
  <c r="M205" i="38"/>
  <c r="L205" i="38"/>
  <c r="N204" i="38"/>
  <c r="M204" i="38"/>
  <c r="L204" i="38"/>
  <c r="N203" i="38"/>
  <c r="M203" i="38"/>
  <c r="L203" i="38"/>
  <c r="N202" i="38"/>
  <c r="M202" i="38"/>
  <c r="L202" i="38"/>
  <c r="E222" i="38"/>
  <c r="D222" i="38"/>
  <c r="C222" i="38"/>
  <c r="E221" i="38"/>
  <c r="D221" i="38"/>
  <c r="C221" i="38"/>
  <c r="E220" i="38"/>
  <c r="D220" i="38"/>
  <c r="C220" i="38"/>
  <c r="E219" i="38"/>
  <c r="D219" i="38"/>
  <c r="C219" i="38"/>
  <c r="E218" i="38"/>
  <c r="D218" i="38"/>
  <c r="C218" i="38"/>
  <c r="E217" i="38"/>
  <c r="D217" i="38"/>
  <c r="C217" i="38"/>
  <c r="E216" i="38"/>
  <c r="D216" i="38"/>
  <c r="C216" i="38"/>
  <c r="E215" i="38"/>
  <c r="D215" i="38"/>
  <c r="C215" i="38"/>
  <c r="E214" i="38"/>
  <c r="D214" i="38"/>
  <c r="C214" i="38"/>
  <c r="E213" i="38"/>
  <c r="D213" i="38"/>
  <c r="C213" i="38"/>
  <c r="E212" i="38"/>
  <c r="D212" i="38"/>
  <c r="C212" i="38"/>
  <c r="E211" i="38"/>
  <c r="D211" i="38"/>
  <c r="C211" i="38"/>
  <c r="E210" i="38"/>
  <c r="D210" i="38"/>
  <c r="C210" i="38"/>
  <c r="E209" i="38"/>
  <c r="D209" i="38"/>
  <c r="C209" i="38"/>
  <c r="E208" i="38"/>
  <c r="D208" i="38"/>
  <c r="C208" i="38"/>
  <c r="E207" i="38"/>
  <c r="D207" i="38"/>
  <c r="C207" i="38"/>
  <c r="E206" i="38"/>
  <c r="D206" i="38"/>
  <c r="C206" i="38"/>
  <c r="E205" i="38"/>
  <c r="D205" i="38"/>
  <c r="C205" i="38"/>
  <c r="E204" i="38"/>
  <c r="D204" i="38"/>
  <c r="C204" i="38"/>
  <c r="E203" i="38"/>
  <c r="D203" i="38"/>
  <c r="C203" i="38"/>
  <c r="E202" i="38"/>
  <c r="D202" i="38"/>
  <c r="C202" i="38"/>
  <c r="F133" i="38"/>
  <c r="C133" i="38"/>
  <c r="F121" i="38"/>
  <c r="C121" i="38"/>
  <c r="F120" i="38"/>
  <c r="C120" i="38"/>
  <c r="F114" i="38"/>
  <c r="C114" i="38"/>
  <c r="F113" i="38"/>
  <c r="C113" i="38"/>
  <c r="F110" i="38"/>
  <c r="C110" i="38"/>
  <c r="F108" i="38"/>
  <c r="C108" i="38"/>
  <c r="F107" i="38"/>
  <c r="C107" i="38"/>
  <c r="F105" i="38"/>
  <c r="C105" i="38"/>
  <c r="L26" i="38"/>
  <c r="L18" i="38"/>
  <c r="F26" i="38"/>
  <c r="C26" i="38"/>
  <c r="F25" i="38"/>
  <c r="C25" i="38"/>
  <c r="F24" i="38"/>
  <c r="C24" i="38"/>
  <c r="F23" i="38"/>
  <c r="C23" i="38"/>
  <c r="F22" i="38"/>
  <c r="C22" i="38"/>
  <c r="F21" i="38"/>
  <c r="C21" i="38"/>
  <c r="F20" i="38"/>
  <c r="K20" i="38" s="1"/>
  <c r="C20" i="38"/>
  <c r="D20" i="38" s="1"/>
  <c r="E20" i="38" s="1"/>
  <c r="F19" i="38"/>
  <c r="C19" i="38"/>
  <c r="F18" i="38"/>
  <c r="C18" i="38"/>
  <c r="F17" i="38"/>
  <c r="C17" i="38"/>
  <c r="F16" i="38"/>
  <c r="C16" i="38"/>
  <c r="F15" i="38"/>
  <c r="C15" i="38"/>
  <c r="F14" i="38"/>
  <c r="C14" i="38"/>
  <c r="F13" i="38"/>
  <c r="C13" i="38"/>
  <c r="F12" i="38"/>
  <c r="C12" i="38"/>
  <c r="F11" i="38"/>
  <c r="C11" i="38"/>
  <c r="F10" i="38"/>
  <c r="C10" i="38"/>
  <c r="F9" i="38"/>
  <c r="C9" i="38"/>
  <c r="F8" i="38"/>
  <c r="C8" i="38"/>
  <c r="F7" i="38"/>
  <c r="C7" i="38"/>
  <c r="F6" i="38"/>
  <c r="C6" i="38"/>
  <c r="D48" i="38" l="1"/>
  <c r="H20" i="38"/>
  <c r="J20" i="38"/>
  <c r="G20" i="38"/>
  <c r="I20" i="38"/>
  <c r="H22" i="3" l="1"/>
  <c r="J29" i="55"/>
  <c r="J22" i="55"/>
  <c r="J20" i="55"/>
  <c r="J18" i="55"/>
  <c r="J17" i="55"/>
  <c r="J14" i="55"/>
  <c r="J13" i="55"/>
  <c r="J29" i="54"/>
  <c r="J22" i="54"/>
  <c r="J20" i="54"/>
  <c r="J18" i="54"/>
  <c r="J17" i="54"/>
  <c r="J14" i="54"/>
  <c r="J13" i="54"/>
  <c r="J29" i="56"/>
  <c r="J22" i="56"/>
  <c r="J20" i="56"/>
  <c r="J18" i="56"/>
  <c r="J17" i="56"/>
  <c r="J14" i="56"/>
  <c r="J13" i="56"/>
  <c r="J29" i="53"/>
  <c r="J22" i="53"/>
  <c r="J20" i="53"/>
  <c r="J18" i="53"/>
  <c r="J17" i="53"/>
  <c r="J14" i="53"/>
  <c r="J13" i="53"/>
  <c r="J29" i="52"/>
  <c r="J22" i="52"/>
  <c r="J20" i="52"/>
  <c r="J18" i="52"/>
  <c r="J17" i="52"/>
  <c r="J14" i="52"/>
  <c r="J13" i="52"/>
  <c r="J29" i="50"/>
  <c r="J29" i="51"/>
  <c r="J22" i="51"/>
  <c r="J20" i="51"/>
  <c r="J18" i="51"/>
  <c r="J17" i="51"/>
  <c r="J14" i="51"/>
  <c r="J13" i="51"/>
  <c r="J22" i="50"/>
  <c r="J20" i="50"/>
  <c r="J18" i="50"/>
  <c r="J17" i="50"/>
  <c r="J14" i="50"/>
  <c r="J13" i="50"/>
  <c r="J29" i="48"/>
  <c r="J22" i="48"/>
  <c r="J20" i="48"/>
  <c r="J18" i="48"/>
  <c r="J17" i="48"/>
  <c r="J14" i="48"/>
  <c r="J13" i="48"/>
  <c r="J29" i="21"/>
  <c r="J22" i="21"/>
  <c r="J20" i="21"/>
  <c r="J18" i="21"/>
  <c r="J17" i="21"/>
  <c r="J14" i="21"/>
  <c r="J13" i="21"/>
  <c r="J29" i="20"/>
  <c r="J22" i="20"/>
  <c r="J20" i="20"/>
  <c r="J18" i="20"/>
  <c r="J17" i="20"/>
  <c r="J14" i="20"/>
  <c r="J13" i="20"/>
  <c r="J29" i="23"/>
  <c r="J22" i="23"/>
  <c r="J20" i="23"/>
  <c r="J18" i="23"/>
  <c r="J17" i="23"/>
  <c r="J14" i="23"/>
  <c r="J13" i="23"/>
  <c r="J29" i="47"/>
  <c r="J22" i="47"/>
  <c r="J20" i="47"/>
  <c r="J18" i="47"/>
  <c r="J17" i="47"/>
  <c r="J14" i="47"/>
  <c r="J13" i="47"/>
  <c r="J29" i="19"/>
  <c r="J22" i="19"/>
  <c r="J20" i="19"/>
  <c r="J18" i="19"/>
  <c r="J17" i="19"/>
  <c r="J14" i="19"/>
  <c r="J13" i="19"/>
  <c r="J29" i="30"/>
  <c r="J22" i="30"/>
  <c r="J20" i="30"/>
  <c r="J18" i="30"/>
  <c r="J17" i="30"/>
  <c r="J14" i="30"/>
  <c r="J13" i="30"/>
  <c r="J29" i="46"/>
  <c r="J22" i="46"/>
  <c r="J20" i="46"/>
  <c r="J18" i="46"/>
  <c r="J17" i="46"/>
  <c r="J14" i="46"/>
  <c r="J13" i="46"/>
  <c r="J29" i="18"/>
  <c r="J22" i="18"/>
  <c r="J20" i="18"/>
  <c r="J18" i="18"/>
  <c r="J17" i="18"/>
  <c r="J14" i="18"/>
  <c r="J13" i="18"/>
  <c r="J29" i="45"/>
  <c r="J22" i="45"/>
  <c r="J20" i="45"/>
  <c r="J18" i="45"/>
  <c r="J17" i="45"/>
  <c r="J14" i="45"/>
  <c r="J13" i="45"/>
  <c r="J29" i="37"/>
  <c r="J22" i="37"/>
  <c r="J20" i="37"/>
  <c r="J18" i="37"/>
  <c r="J17" i="37"/>
  <c r="J14" i="37"/>
  <c r="J13" i="37"/>
  <c r="J29" i="17"/>
  <c r="J22" i="17"/>
  <c r="J20" i="17"/>
  <c r="J18" i="17"/>
  <c r="J17" i="17"/>
  <c r="J14" i="17"/>
  <c r="J13" i="17"/>
  <c r="J29" i="15"/>
  <c r="J22" i="15"/>
  <c r="J20" i="15"/>
  <c r="J18" i="15"/>
  <c r="J17" i="15"/>
  <c r="J14" i="15"/>
  <c r="J13" i="15"/>
  <c r="J29" i="44"/>
  <c r="J22" i="44"/>
  <c r="J20" i="44"/>
  <c r="J18" i="44"/>
  <c r="J17" i="44"/>
  <c r="J14" i="44"/>
  <c r="J13" i="44"/>
  <c r="J29" i="14"/>
  <c r="J22" i="14"/>
  <c r="J20" i="14"/>
  <c r="J18" i="14"/>
  <c r="J17" i="14"/>
  <c r="J14" i="14"/>
  <c r="J13" i="14"/>
  <c r="J29" i="13"/>
  <c r="J22" i="13"/>
  <c r="J20" i="13"/>
  <c r="J18" i="13"/>
  <c r="J17" i="13"/>
  <c r="J14" i="13"/>
  <c r="J13" i="13"/>
  <c r="J29" i="12"/>
  <c r="J22" i="12"/>
  <c r="J20" i="12"/>
  <c r="J18" i="12"/>
  <c r="J17" i="12"/>
  <c r="J14" i="12"/>
  <c r="J13" i="12"/>
  <c r="J29" i="11"/>
  <c r="J22" i="11"/>
  <c r="J20" i="11"/>
  <c r="J18" i="11"/>
  <c r="J17" i="11"/>
  <c r="J14" i="11"/>
  <c r="J13" i="11"/>
  <c r="J18" i="57"/>
  <c r="J14" i="57"/>
  <c r="J23" i="57" s="1"/>
  <c r="J29" i="36"/>
  <c r="J22" i="36"/>
  <c r="J20" i="36"/>
  <c r="J18" i="36"/>
  <c r="J17" i="36"/>
  <c r="J14" i="36"/>
  <c r="J13" i="36"/>
  <c r="J29" i="32"/>
  <c r="J22" i="32"/>
  <c r="J20" i="32"/>
  <c r="J18" i="32"/>
  <c r="J17" i="32"/>
  <c r="J14" i="32"/>
  <c r="J13" i="32"/>
  <c r="J29" i="29"/>
  <c r="J22" i="29"/>
  <c r="J20" i="29"/>
  <c r="J18" i="29"/>
  <c r="J17" i="29"/>
  <c r="J14" i="29"/>
  <c r="J13" i="29"/>
  <c r="J29" i="10"/>
  <c r="J22" i="10"/>
  <c r="J20" i="10"/>
  <c r="J18" i="10"/>
  <c r="J17" i="10"/>
  <c r="J14" i="10"/>
  <c r="J13" i="10"/>
  <c r="J29" i="9"/>
  <c r="J22" i="9"/>
  <c r="J20" i="9"/>
  <c r="J18" i="9"/>
  <c r="J17" i="9"/>
  <c r="J14" i="9"/>
  <c r="J13" i="9"/>
  <c r="J29" i="43"/>
  <c r="J22" i="43"/>
  <c r="J20" i="43"/>
  <c r="J18" i="43"/>
  <c r="J17" i="43"/>
  <c r="J14" i="43"/>
  <c r="J13" i="43"/>
  <c r="J29" i="42"/>
  <c r="J22" i="42"/>
  <c r="J20" i="42"/>
  <c r="J18" i="42"/>
  <c r="J17" i="42"/>
  <c r="J14" i="42"/>
  <c r="J13" i="42"/>
  <c r="J29" i="49"/>
  <c r="J22" i="49"/>
  <c r="J20" i="49"/>
  <c r="J18" i="49"/>
  <c r="J17" i="49"/>
  <c r="J14" i="49"/>
  <c r="J13" i="49"/>
  <c r="J29" i="8"/>
  <c r="J22" i="8"/>
  <c r="J20" i="8"/>
  <c r="J18" i="8"/>
  <c r="J17" i="8"/>
  <c r="J14" i="8"/>
  <c r="J13" i="8"/>
  <c r="J29" i="31"/>
  <c r="J22" i="31"/>
  <c r="J20" i="31"/>
  <c r="J18" i="31"/>
  <c r="J17" i="31"/>
  <c r="J14" i="31"/>
  <c r="J13" i="31"/>
  <c r="J29" i="41"/>
  <c r="J22" i="41"/>
  <c r="J20" i="41"/>
  <c r="J18" i="41"/>
  <c r="J17" i="41"/>
  <c r="J14" i="41"/>
  <c r="J13" i="41"/>
  <c r="J29" i="7"/>
  <c r="J22" i="7"/>
  <c r="J20" i="7"/>
  <c r="J18" i="7"/>
  <c r="J17" i="7"/>
  <c r="J14" i="7"/>
  <c r="J13" i="7"/>
  <c r="J29" i="35"/>
  <c r="J22" i="35"/>
  <c r="J20" i="35"/>
  <c r="J18" i="35"/>
  <c r="J17" i="35"/>
  <c r="J14" i="35"/>
  <c r="J13" i="35"/>
  <c r="J29" i="6"/>
  <c r="J22" i="6"/>
  <c r="J20" i="6"/>
  <c r="J18" i="6"/>
  <c r="J17" i="6"/>
  <c r="J14" i="6"/>
  <c r="J13" i="6"/>
  <c r="J29" i="5"/>
  <c r="J22" i="5"/>
  <c r="J20" i="5"/>
  <c r="J18" i="5"/>
  <c r="J17" i="5"/>
  <c r="J14" i="5"/>
  <c r="J13" i="5"/>
  <c r="J29" i="40"/>
  <c r="J22" i="40"/>
  <c r="J20" i="40"/>
  <c r="J18" i="40"/>
  <c r="J17" i="40"/>
  <c r="J14" i="40"/>
  <c r="J13" i="40"/>
  <c r="J29" i="4"/>
  <c r="J22" i="4"/>
  <c r="J20" i="4"/>
  <c r="J18" i="4"/>
  <c r="J17" i="4"/>
  <c r="J14" i="4"/>
  <c r="J13" i="4"/>
  <c r="J29" i="34"/>
  <c r="J22" i="34"/>
  <c r="J20" i="34"/>
  <c r="J18" i="34"/>
  <c r="J17" i="34"/>
  <c r="J14" i="34"/>
  <c r="J13" i="34"/>
  <c r="D13" i="57"/>
  <c r="D14" i="57" s="1"/>
  <c r="J9" i="57"/>
  <c r="H9" i="57"/>
  <c r="G2" i="57"/>
  <c r="O321" i="38"/>
  <c r="D18" i="57" s="1"/>
  <c r="O223" i="38"/>
  <c r="D17" i="57" s="1"/>
  <c r="C175" i="38"/>
  <c r="D175" i="38"/>
  <c r="E175" i="38"/>
  <c r="F175" i="38"/>
  <c r="G175" i="38"/>
  <c r="H175" i="38"/>
  <c r="I175" i="38"/>
  <c r="J175" i="38"/>
  <c r="K175" i="38"/>
  <c r="L175" i="38"/>
  <c r="M175" i="38"/>
  <c r="N175" i="38"/>
  <c r="O125" i="38"/>
  <c r="F77" i="38"/>
  <c r="G77" i="38"/>
  <c r="H77" i="38"/>
  <c r="I77" i="38"/>
  <c r="J77" i="38"/>
  <c r="K77" i="38"/>
  <c r="C77" i="38"/>
  <c r="H14" i="57" l="1"/>
  <c r="L14" i="57" s="1"/>
  <c r="H19" i="3"/>
  <c r="H23" i="3"/>
  <c r="H17" i="3"/>
  <c r="H21" i="3"/>
  <c r="H18" i="3"/>
  <c r="H20" i="3"/>
  <c r="O175" i="38"/>
  <c r="D27" i="38"/>
  <c r="E27" i="38" l="1"/>
  <c r="E77" i="38" s="1"/>
  <c r="D77" i="38"/>
  <c r="L27" i="38" l="1"/>
  <c r="M27" i="38" s="1"/>
  <c r="L77" i="38"/>
  <c r="N27" i="38" l="1"/>
  <c r="N77" i="38" s="1"/>
  <c r="M77" i="38"/>
  <c r="O27" i="38"/>
  <c r="H13" i="57" s="1"/>
  <c r="L13" i="57" l="1"/>
  <c r="O77" i="38"/>
  <c r="J23" i="56" l="1"/>
  <c r="D13" i="56"/>
  <c r="D14" i="56" s="1"/>
  <c r="N327" i="38"/>
  <c r="M327" i="38"/>
  <c r="L327" i="38"/>
  <c r="K327" i="38"/>
  <c r="J327" i="38"/>
  <c r="I327" i="38"/>
  <c r="H327" i="38"/>
  <c r="G327" i="38"/>
  <c r="F327" i="38"/>
  <c r="E327" i="38"/>
  <c r="D327" i="38"/>
  <c r="C327" i="38"/>
  <c r="O229" i="38"/>
  <c r="G131" i="38"/>
  <c r="H131" i="38" s="1"/>
  <c r="I131" i="38" s="1"/>
  <c r="J131" i="38" s="1"/>
  <c r="K131" i="38" s="1"/>
  <c r="D131" i="38"/>
  <c r="E131" i="38" s="1"/>
  <c r="L131" i="38" s="1"/>
  <c r="M131" i="38" s="1"/>
  <c r="N131" i="38" s="1"/>
  <c r="F83" i="38"/>
  <c r="C83" i="38"/>
  <c r="D33" i="38"/>
  <c r="E33" i="38" s="1"/>
  <c r="L33" i="38" s="1"/>
  <c r="M33" i="38" s="1"/>
  <c r="N33" i="38" s="1"/>
  <c r="N83" i="38" s="1"/>
  <c r="G33" i="38"/>
  <c r="G83" i="38" s="1"/>
  <c r="H33" i="38" l="1"/>
  <c r="I33" i="38" s="1"/>
  <c r="J33" i="38" s="1"/>
  <c r="K33" i="38" s="1"/>
  <c r="K83" i="38" s="1"/>
  <c r="D17" i="56"/>
  <c r="O327" i="38"/>
  <c r="D18" i="56" s="1"/>
  <c r="L22" i="56"/>
  <c r="D83" i="38"/>
  <c r="E83" i="38"/>
  <c r="O131" i="38"/>
  <c r="H14" i="56" s="1"/>
  <c r="L14" i="56" s="1"/>
  <c r="M83" i="38"/>
  <c r="L83" i="38"/>
  <c r="L22" i="55"/>
  <c r="D13" i="55"/>
  <c r="D14" i="55" s="1"/>
  <c r="H83" i="38" l="1"/>
  <c r="O33" i="38"/>
  <c r="J83" i="38"/>
  <c r="I83" i="38"/>
  <c r="J23" i="55"/>
  <c r="L22" i="54"/>
  <c r="J23" i="54"/>
  <c r="D13" i="54"/>
  <c r="D14" i="54" s="1"/>
  <c r="L22" i="53"/>
  <c r="D13" i="53"/>
  <c r="D14" i="53" s="1"/>
  <c r="L22" i="52"/>
  <c r="J23" i="52"/>
  <c r="D13" i="52"/>
  <c r="D14" i="52" s="1"/>
  <c r="L22" i="51"/>
  <c r="J23" i="51"/>
  <c r="D13" i="51"/>
  <c r="D14" i="51" s="1"/>
  <c r="L22" i="50"/>
  <c r="D13" i="50"/>
  <c r="D14" i="50" s="1"/>
  <c r="O83" i="38" l="1"/>
  <c r="H13" i="56" s="1"/>
  <c r="L13" i="56" s="1"/>
  <c r="J23" i="53"/>
  <c r="J23" i="50"/>
  <c r="O343" i="38"/>
  <c r="D18" i="54" s="1"/>
  <c r="O344" i="38"/>
  <c r="D18" i="55" s="1"/>
  <c r="O320" i="38"/>
  <c r="O312" i="38"/>
  <c r="O313" i="38"/>
  <c r="O308" i="38"/>
  <c r="O246" i="38" l="1"/>
  <c r="O214" i="38"/>
  <c r="O222" i="38"/>
  <c r="O210" i="38"/>
  <c r="O245" i="38"/>
  <c r="H247" i="38"/>
  <c r="N247" i="38"/>
  <c r="O215" i="38"/>
  <c r="M247" i="38"/>
  <c r="F247" i="38"/>
  <c r="L247" i="38"/>
  <c r="K247" i="38"/>
  <c r="G247" i="38"/>
  <c r="J247" i="38"/>
  <c r="I247" i="38"/>
  <c r="D247" i="38"/>
  <c r="E247" i="38"/>
  <c r="C247" i="38"/>
  <c r="D17" i="52" l="1"/>
  <c r="D17" i="50"/>
  <c r="D17" i="51"/>
  <c r="D17" i="54"/>
  <c r="D17" i="53"/>
  <c r="D17" i="55"/>
  <c r="G145" i="38"/>
  <c r="H145" i="38" s="1"/>
  <c r="I145" i="38" s="1"/>
  <c r="J145" i="38" s="1"/>
  <c r="K145" i="38" s="1"/>
  <c r="G121" i="38"/>
  <c r="H121" i="38" s="1"/>
  <c r="I121" i="38" s="1"/>
  <c r="J121" i="38" s="1"/>
  <c r="K121" i="38" s="1"/>
  <c r="D121" i="38"/>
  <c r="E121" i="38" s="1"/>
  <c r="O116" i="38"/>
  <c r="O124" i="38"/>
  <c r="O148" i="38"/>
  <c r="O147" i="38"/>
  <c r="H14" i="55" s="1"/>
  <c r="L14" i="55" s="1"/>
  <c r="O112" i="38"/>
  <c r="H14" i="50" s="1"/>
  <c r="L14" i="50" s="1"/>
  <c r="C149" i="38" l="1"/>
  <c r="O117" i="38"/>
  <c r="M18" i="38"/>
  <c r="L68" i="38" l="1"/>
  <c r="D26" i="38"/>
  <c r="C76" i="38"/>
  <c r="D49" i="38"/>
  <c r="C99" i="38"/>
  <c r="D50" i="38"/>
  <c r="C100" i="38"/>
  <c r="G49" i="38"/>
  <c r="F99" i="38"/>
  <c r="G50" i="38"/>
  <c r="F100" i="38"/>
  <c r="M50" i="38"/>
  <c r="L100" i="38"/>
  <c r="G26" i="38"/>
  <c r="F76" i="38"/>
  <c r="M26" i="38"/>
  <c r="L76" i="38"/>
  <c r="G18" i="38"/>
  <c r="F68" i="38"/>
  <c r="G19" i="38"/>
  <c r="F69" i="38"/>
  <c r="N18" i="38"/>
  <c r="N68" i="38" s="1"/>
  <c r="M68" i="38"/>
  <c r="D19" i="38"/>
  <c r="C69" i="38"/>
  <c r="D14" i="38"/>
  <c r="C64" i="38"/>
  <c r="G14" i="38"/>
  <c r="F64" i="38"/>
  <c r="D18" i="38" l="1"/>
  <c r="C68" i="38"/>
  <c r="E50" i="38"/>
  <c r="E100" i="38" s="1"/>
  <c r="D100" i="38"/>
  <c r="E49" i="38"/>
  <c r="D99" i="38"/>
  <c r="E26" i="38"/>
  <c r="E76" i="38" s="1"/>
  <c r="D76" i="38"/>
  <c r="N50" i="38"/>
  <c r="N100" i="38" s="1"/>
  <c r="M100" i="38"/>
  <c r="H50" i="38"/>
  <c r="G100" i="38"/>
  <c r="H49" i="38"/>
  <c r="G99" i="38"/>
  <c r="N26" i="38"/>
  <c r="N76" i="38" s="1"/>
  <c r="M76" i="38"/>
  <c r="H26" i="38"/>
  <c r="G76" i="38"/>
  <c r="E19" i="38"/>
  <c r="D69" i="38"/>
  <c r="H19" i="38"/>
  <c r="G69" i="38"/>
  <c r="H18" i="38"/>
  <c r="G68" i="38"/>
  <c r="H14" i="38"/>
  <c r="G64" i="38"/>
  <c r="E14" i="38"/>
  <c r="D64" i="38"/>
  <c r="E99" i="38" l="1"/>
  <c r="L49" i="38"/>
  <c r="E18" i="38"/>
  <c r="E68" i="38" s="1"/>
  <c r="D68" i="38"/>
  <c r="I49" i="38"/>
  <c r="H99" i="38"/>
  <c r="I50" i="38"/>
  <c r="H100" i="38"/>
  <c r="I26" i="38"/>
  <c r="H76" i="38"/>
  <c r="I18" i="38"/>
  <c r="H68" i="38"/>
  <c r="H69" i="38"/>
  <c r="I19" i="38"/>
  <c r="L19" i="38"/>
  <c r="E69" i="38"/>
  <c r="L14" i="38"/>
  <c r="E64" i="38"/>
  <c r="I14" i="38"/>
  <c r="H64" i="38"/>
  <c r="L99" i="38" l="1"/>
  <c r="M49" i="38"/>
  <c r="J50" i="38"/>
  <c r="I100" i="38"/>
  <c r="J49" i="38"/>
  <c r="I99" i="38"/>
  <c r="J26" i="38"/>
  <c r="I76" i="38"/>
  <c r="J19" i="38"/>
  <c r="I69" i="38"/>
  <c r="J18" i="38"/>
  <c r="I68" i="38"/>
  <c r="M19" i="38"/>
  <c r="L69" i="38"/>
  <c r="J14" i="38"/>
  <c r="I64" i="38"/>
  <c r="M14" i="38"/>
  <c r="L64" i="38"/>
  <c r="N49" i="38" l="1"/>
  <c r="N99" i="38" s="1"/>
  <c r="M99" i="38"/>
  <c r="K49" i="38"/>
  <c r="J99" i="38"/>
  <c r="K50" i="38"/>
  <c r="K100" i="38" s="1"/>
  <c r="J100" i="38"/>
  <c r="O50" i="38"/>
  <c r="H13" i="55" s="1"/>
  <c r="K26" i="38"/>
  <c r="K76" i="38" s="1"/>
  <c r="J76" i="38"/>
  <c r="O26" i="38"/>
  <c r="H13" i="53" s="1"/>
  <c r="K19" i="38"/>
  <c r="J69" i="38"/>
  <c r="N19" i="38"/>
  <c r="N69" i="38" s="1"/>
  <c r="M69" i="38"/>
  <c r="K18" i="38"/>
  <c r="K68" i="38" s="1"/>
  <c r="J68" i="38"/>
  <c r="K14" i="38"/>
  <c r="J64" i="38"/>
  <c r="N14" i="38"/>
  <c r="N64" i="38" s="1"/>
  <c r="M64" i="38"/>
  <c r="L13" i="53" l="1"/>
  <c r="L13" i="55"/>
  <c r="O18" i="38"/>
  <c r="H13" i="51" s="1"/>
  <c r="K99" i="38"/>
  <c r="O99" i="38" s="1"/>
  <c r="O49" i="38"/>
  <c r="H13" i="54" s="1"/>
  <c r="O76" i="38"/>
  <c r="O100" i="38"/>
  <c r="O68" i="38"/>
  <c r="K69" i="38"/>
  <c r="O69" i="38" s="1"/>
  <c r="O19" i="38"/>
  <c r="H13" i="52" s="1"/>
  <c r="K64" i="38"/>
  <c r="O14" i="38"/>
  <c r="H13" i="50" s="1"/>
  <c r="O64" i="38"/>
  <c r="L13" i="50" l="1"/>
  <c r="L13" i="52"/>
  <c r="L13" i="54"/>
  <c r="L13" i="51"/>
  <c r="C63" i="38"/>
  <c r="H25" i="22" l="1"/>
  <c r="N25" i="22"/>
  <c r="B25" i="22"/>
  <c r="D405" i="38" l="1"/>
  <c r="E405" i="38" s="1"/>
  <c r="D402" i="38"/>
  <c r="E402" i="38" s="1"/>
  <c r="F405" i="38" l="1"/>
  <c r="G405" i="38" s="1"/>
  <c r="H405" i="38" s="1"/>
  <c r="I405" i="38" s="1"/>
  <c r="J405" i="38" s="1"/>
  <c r="K405" i="38" s="1"/>
  <c r="L405" i="38" s="1"/>
  <c r="M405" i="38" s="1"/>
  <c r="N405" i="38" s="1"/>
  <c r="O405" i="38" s="1"/>
  <c r="H22" i="12" s="1"/>
  <c r="F402" i="38"/>
  <c r="G402" i="38" s="1"/>
  <c r="H402" i="38" s="1"/>
  <c r="I402" i="38" s="1"/>
  <c r="J402" i="38" s="1"/>
  <c r="K402" i="38" s="1"/>
  <c r="L402" i="38" s="1"/>
  <c r="M402" i="38" s="1"/>
  <c r="N402" i="38" s="1"/>
  <c r="D407" i="38"/>
  <c r="E407" i="38" s="1"/>
  <c r="F407" i="38" s="1"/>
  <c r="G407" i="38" s="1"/>
  <c r="H407" i="38" s="1"/>
  <c r="I407" i="38" s="1"/>
  <c r="J407" i="38" s="1"/>
  <c r="K407" i="38" s="1"/>
  <c r="L407" i="38" s="1"/>
  <c r="M407" i="38" s="1"/>
  <c r="N407" i="38" s="1"/>
  <c r="D406" i="38"/>
  <c r="E406" i="38" s="1"/>
  <c r="F406" i="38" s="1"/>
  <c r="G406" i="38" s="1"/>
  <c r="H406" i="38" s="1"/>
  <c r="I406" i="38" s="1"/>
  <c r="J406" i="38" s="1"/>
  <c r="K406" i="38" s="1"/>
  <c r="L406" i="38" s="1"/>
  <c r="M406" i="38" s="1"/>
  <c r="N406" i="38" s="1"/>
  <c r="D404" i="38"/>
  <c r="E404" i="38" s="1"/>
  <c r="F404" i="38" s="1"/>
  <c r="G404" i="38" s="1"/>
  <c r="H404" i="38" s="1"/>
  <c r="I404" i="38" s="1"/>
  <c r="J404" i="38" s="1"/>
  <c r="K404" i="38" s="1"/>
  <c r="L404" i="38" s="1"/>
  <c r="M404" i="38" s="1"/>
  <c r="N404" i="38" s="1"/>
  <c r="D401" i="38"/>
  <c r="E401" i="38" s="1"/>
  <c r="F401" i="38" s="1"/>
  <c r="G401" i="38" s="1"/>
  <c r="H401" i="38" s="1"/>
  <c r="I401" i="38" s="1"/>
  <c r="J401" i="38" s="1"/>
  <c r="K401" i="38" s="1"/>
  <c r="L401" i="38" s="1"/>
  <c r="M401" i="38" s="1"/>
  <c r="N401" i="38" s="1"/>
  <c r="D400" i="38"/>
  <c r="E400" i="38" s="1"/>
  <c r="F400" i="38" s="1"/>
  <c r="G400" i="38" s="1"/>
  <c r="H400" i="38" s="1"/>
  <c r="I400" i="38" s="1"/>
  <c r="J400" i="38" s="1"/>
  <c r="K400" i="38" s="1"/>
  <c r="L400" i="38" s="1"/>
  <c r="M400" i="38" s="1"/>
  <c r="N400" i="38" s="1"/>
  <c r="D399" i="38"/>
  <c r="E399" i="38" s="1"/>
  <c r="F399" i="38" s="1"/>
  <c r="G399" i="38" s="1"/>
  <c r="H399" i="38" s="1"/>
  <c r="I399" i="38" s="1"/>
  <c r="J399" i="38" s="1"/>
  <c r="K399" i="38" s="1"/>
  <c r="L399" i="38" s="1"/>
  <c r="M399" i="38" s="1"/>
  <c r="N399" i="38" s="1"/>
  <c r="D398" i="38"/>
  <c r="E398" i="38" s="1"/>
  <c r="F398" i="38" s="1"/>
  <c r="G398" i="38" s="1"/>
  <c r="H398" i="38" s="1"/>
  <c r="I398" i="38" s="1"/>
  <c r="J398" i="38" s="1"/>
  <c r="K398" i="38" s="1"/>
  <c r="L398" i="38" s="1"/>
  <c r="M398" i="38" s="1"/>
  <c r="N398" i="38" s="1"/>
  <c r="O402" i="38" l="1"/>
  <c r="H22" i="49" s="1"/>
  <c r="L22" i="49" l="1"/>
  <c r="D13" i="49"/>
  <c r="D14" i="49" s="1"/>
  <c r="N342" i="38" l="1"/>
  <c r="M342" i="38"/>
  <c r="L342" i="38"/>
  <c r="K342" i="38"/>
  <c r="J342" i="38"/>
  <c r="I342" i="38"/>
  <c r="H342" i="38"/>
  <c r="G342" i="38"/>
  <c r="F342" i="38"/>
  <c r="E342" i="38"/>
  <c r="D342" i="38"/>
  <c r="C342" i="38"/>
  <c r="N338" i="38"/>
  <c r="M338" i="38"/>
  <c r="L338" i="38"/>
  <c r="K338" i="38"/>
  <c r="J338" i="38"/>
  <c r="I338" i="38"/>
  <c r="H338" i="38"/>
  <c r="G338" i="38"/>
  <c r="F338" i="38"/>
  <c r="E338" i="38"/>
  <c r="D338" i="38"/>
  <c r="C338" i="38"/>
  <c r="N339" i="38"/>
  <c r="M339" i="38"/>
  <c r="L339" i="38"/>
  <c r="K339" i="38"/>
  <c r="J339" i="38"/>
  <c r="I339" i="38"/>
  <c r="H339" i="38"/>
  <c r="G339" i="38"/>
  <c r="F339" i="38"/>
  <c r="E339" i="38"/>
  <c r="D339" i="38"/>
  <c r="C339" i="38"/>
  <c r="N336" i="38"/>
  <c r="M336" i="38"/>
  <c r="L336" i="38"/>
  <c r="K336" i="38"/>
  <c r="J336" i="38"/>
  <c r="I336" i="38"/>
  <c r="H336" i="38"/>
  <c r="G336" i="38"/>
  <c r="F336" i="38"/>
  <c r="E336" i="38"/>
  <c r="D336" i="38"/>
  <c r="C336" i="38"/>
  <c r="N335" i="38"/>
  <c r="M335" i="38"/>
  <c r="L335" i="38"/>
  <c r="K335" i="38"/>
  <c r="J335" i="38"/>
  <c r="I335" i="38"/>
  <c r="H335" i="38"/>
  <c r="G335" i="38"/>
  <c r="F335" i="38"/>
  <c r="E335" i="38"/>
  <c r="D335" i="38"/>
  <c r="C335" i="38"/>
  <c r="N333" i="38"/>
  <c r="M333" i="38"/>
  <c r="L333" i="38"/>
  <c r="K333" i="38"/>
  <c r="J333" i="38"/>
  <c r="I333" i="38"/>
  <c r="H333" i="38"/>
  <c r="G333" i="38"/>
  <c r="F333" i="38"/>
  <c r="E333" i="38"/>
  <c r="D333" i="38"/>
  <c r="C333" i="38"/>
  <c r="N332" i="38"/>
  <c r="M332" i="38"/>
  <c r="L332" i="38"/>
  <c r="K332" i="38"/>
  <c r="J332" i="38"/>
  <c r="I332" i="38"/>
  <c r="H332" i="38"/>
  <c r="G332" i="38"/>
  <c r="F332" i="38"/>
  <c r="E332" i="38"/>
  <c r="D332" i="38"/>
  <c r="C332" i="38"/>
  <c r="N330" i="38"/>
  <c r="M330" i="38"/>
  <c r="L330" i="38"/>
  <c r="K330" i="38"/>
  <c r="J330" i="38"/>
  <c r="I330" i="38"/>
  <c r="H330" i="38"/>
  <c r="G330" i="38"/>
  <c r="F330" i="38"/>
  <c r="E330" i="38"/>
  <c r="D330" i="38"/>
  <c r="C330" i="38"/>
  <c r="N322" i="38"/>
  <c r="M322" i="38"/>
  <c r="L322" i="38"/>
  <c r="K322" i="38"/>
  <c r="J322" i="38"/>
  <c r="I322" i="38"/>
  <c r="H322" i="38"/>
  <c r="G322" i="38"/>
  <c r="F322" i="38"/>
  <c r="E322" i="38"/>
  <c r="D322" i="38"/>
  <c r="C322" i="38"/>
  <c r="N319" i="38"/>
  <c r="M319" i="38"/>
  <c r="L319" i="38"/>
  <c r="K319" i="38"/>
  <c r="J319" i="38"/>
  <c r="I319" i="38"/>
  <c r="H319" i="38"/>
  <c r="G319" i="38"/>
  <c r="F319" i="38"/>
  <c r="E319" i="38"/>
  <c r="D319" i="38"/>
  <c r="C319" i="38"/>
  <c r="N318" i="38"/>
  <c r="M318" i="38"/>
  <c r="L318" i="38"/>
  <c r="K318" i="38"/>
  <c r="J318" i="38"/>
  <c r="I318" i="38"/>
  <c r="H318" i="38"/>
  <c r="G318" i="38"/>
  <c r="F318" i="38"/>
  <c r="E318" i="38"/>
  <c r="D318" i="38"/>
  <c r="C318" i="38"/>
  <c r="N315" i="38"/>
  <c r="M315" i="38"/>
  <c r="L315" i="38"/>
  <c r="K315" i="38"/>
  <c r="J315" i="38"/>
  <c r="I315" i="38"/>
  <c r="H315" i="38"/>
  <c r="G315" i="38"/>
  <c r="F315" i="38"/>
  <c r="E315" i="38"/>
  <c r="D315" i="38"/>
  <c r="C315" i="38"/>
  <c r="N314" i="38"/>
  <c r="M314" i="38"/>
  <c r="L314" i="38"/>
  <c r="K314" i="38"/>
  <c r="J314" i="38"/>
  <c r="I314" i="38"/>
  <c r="H314" i="38"/>
  <c r="G314" i="38"/>
  <c r="F314" i="38"/>
  <c r="E314" i="38"/>
  <c r="D314" i="38"/>
  <c r="C314" i="38"/>
  <c r="N311" i="38"/>
  <c r="M311" i="38"/>
  <c r="L311" i="38"/>
  <c r="K311" i="38"/>
  <c r="J311" i="38"/>
  <c r="I311" i="38"/>
  <c r="H311" i="38"/>
  <c r="G311" i="38"/>
  <c r="F311" i="38"/>
  <c r="E311" i="38"/>
  <c r="D311" i="38"/>
  <c r="C311" i="38"/>
  <c r="O407" i="38"/>
  <c r="H22" i="48" s="1"/>
  <c r="O146" i="38"/>
  <c r="H14" i="54" s="1"/>
  <c r="N307" i="38"/>
  <c r="M307" i="38"/>
  <c r="L307" i="38"/>
  <c r="K307" i="38"/>
  <c r="J307" i="38"/>
  <c r="I307" i="38"/>
  <c r="H307" i="38"/>
  <c r="G307" i="38"/>
  <c r="F307" i="38"/>
  <c r="E307" i="38"/>
  <c r="D307" i="38"/>
  <c r="C307" i="38"/>
  <c r="N305" i="38"/>
  <c r="M305" i="38"/>
  <c r="L305" i="38"/>
  <c r="K305" i="38"/>
  <c r="J305" i="38"/>
  <c r="I305" i="38"/>
  <c r="H305" i="38"/>
  <c r="G305" i="38"/>
  <c r="F305" i="38"/>
  <c r="E305" i="38"/>
  <c r="D305" i="38"/>
  <c r="C305" i="38"/>
  <c r="N302" i="38"/>
  <c r="M302" i="38"/>
  <c r="L302" i="38"/>
  <c r="K302" i="38"/>
  <c r="J302" i="38"/>
  <c r="H302" i="38"/>
  <c r="G302" i="38"/>
  <c r="F302" i="38"/>
  <c r="E302" i="38"/>
  <c r="D302" i="38"/>
  <c r="I302" i="38"/>
  <c r="C302" i="38"/>
  <c r="L14" i="54" l="1"/>
  <c r="O311" i="38"/>
  <c r="O342" i="38"/>
  <c r="D18" i="48" s="1"/>
  <c r="D18" i="49" l="1"/>
  <c r="D18" i="52"/>
  <c r="D18" i="51"/>
  <c r="O244" i="38"/>
  <c r="D17" i="48" s="1"/>
  <c r="O213" i="38"/>
  <c r="D17" i="49" s="1"/>
  <c r="D145" i="38"/>
  <c r="E145" i="38" s="1"/>
  <c r="L145" i="38" s="1"/>
  <c r="M145" i="38" s="1"/>
  <c r="N145" i="38" s="1"/>
  <c r="D128" i="38"/>
  <c r="E128" i="38" s="1"/>
  <c r="L128" i="38" s="1"/>
  <c r="M128" i="38" s="1"/>
  <c r="N128" i="38" s="1"/>
  <c r="G128" i="38"/>
  <c r="H128" i="38" s="1"/>
  <c r="I128" i="38" s="1"/>
  <c r="J128" i="38" s="1"/>
  <c r="K128" i="38" s="1"/>
  <c r="D129" i="38"/>
  <c r="E129" i="38" s="1"/>
  <c r="L129" i="38" s="1"/>
  <c r="M129" i="38" s="1"/>
  <c r="N129" i="38" s="1"/>
  <c r="G129" i="38"/>
  <c r="H129" i="38" s="1"/>
  <c r="I129" i="38" s="1"/>
  <c r="J129" i="38" s="1"/>
  <c r="K129" i="38" s="1"/>
  <c r="D130" i="38"/>
  <c r="E130" i="38" s="1"/>
  <c r="L130" i="38" s="1"/>
  <c r="M130" i="38" s="1"/>
  <c r="N130" i="38" s="1"/>
  <c r="G130" i="38"/>
  <c r="H130" i="38" s="1"/>
  <c r="I130" i="38" s="1"/>
  <c r="J130" i="38" s="1"/>
  <c r="K130" i="38" s="1"/>
  <c r="D132" i="38"/>
  <c r="E132" i="38" s="1"/>
  <c r="L132" i="38" s="1"/>
  <c r="M132" i="38" s="1"/>
  <c r="N132" i="38" s="1"/>
  <c r="G132" i="38"/>
  <c r="H132" i="38" s="1"/>
  <c r="I132" i="38" s="1"/>
  <c r="J132" i="38" s="1"/>
  <c r="K132" i="38" s="1"/>
  <c r="D133" i="38"/>
  <c r="E133" i="38" s="1"/>
  <c r="L133" i="38" s="1"/>
  <c r="M133" i="38" s="1"/>
  <c r="N133" i="38" s="1"/>
  <c r="G133" i="38"/>
  <c r="H133" i="38" s="1"/>
  <c r="I133" i="38" s="1"/>
  <c r="J133" i="38" s="1"/>
  <c r="K133" i="38" s="1"/>
  <c r="M121" i="38"/>
  <c r="N121" i="38"/>
  <c r="L121" i="38"/>
  <c r="D120" i="38"/>
  <c r="E120" i="38" s="1"/>
  <c r="L120" i="38" s="1"/>
  <c r="M120" i="38" s="1"/>
  <c r="N120" i="38" s="1"/>
  <c r="G120" i="38"/>
  <c r="H120" i="38" s="1"/>
  <c r="I120" i="38" s="1"/>
  <c r="J120" i="38" s="1"/>
  <c r="K120" i="38" s="1"/>
  <c r="D115" i="38"/>
  <c r="G48" i="38"/>
  <c r="G98" i="38" s="1"/>
  <c r="H48" i="38"/>
  <c r="H98" i="38" s="1"/>
  <c r="I48" i="38"/>
  <c r="I98" i="38" s="1"/>
  <c r="J48" i="38"/>
  <c r="J98" i="38" s="1"/>
  <c r="K48" i="38"/>
  <c r="K98" i="38" s="1"/>
  <c r="D98" i="38"/>
  <c r="E98" i="38"/>
  <c r="F98" i="38"/>
  <c r="C98" i="38"/>
  <c r="G17" i="38"/>
  <c r="G67" i="38" s="1"/>
  <c r="H17" i="38"/>
  <c r="H67" i="38" s="1"/>
  <c r="I17" i="38"/>
  <c r="I67" i="38" s="1"/>
  <c r="J17" i="38"/>
  <c r="J67" i="38" s="1"/>
  <c r="K17" i="38"/>
  <c r="K67" i="38" s="1"/>
  <c r="F67" i="38"/>
  <c r="D17" i="38"/>
  <c r="D67" i="38" s="1"/>
  <c r="E17" i="38"/>
  <c r="E67" i="38" s="1"/>
  <c r="C67" i="38"/>
  <c r="L48" i="38" l="1"/>
  <c r="L17" i="38"/>
  <c r="E115" i="38"/>
  <c r="M48" i="38" l="1"/>
  <c r="L98" i="38"/>
  <c r="M17" i="38"/>
  <c r="L67" i="38"/>
  <c r="F115" i="38"/>
  <c r="F149" i="38" s="1"/>
  <c r="L22" i="48"/>
  <c r="D13" i="48"/>
  <c r="D14" i="48" s="1"/>
  <c r="H14" i="48" s="1"/>
  <c r="N48" i="38" l="1"/>
  <c r="M98" i="38"/>
  <c r="G115" i="38"/>
  <c r="N17" i="38"/>
  <c r="M67" i="38"/>
  <c r="N98" i="38" l="1"/>
  <c r="O98" i="38" s="1"/>
  <c r="O48" i="38"/>
  <c r="H13" i="48" s="1"/>
  <c r="N67" i="38"/>
  <c r="O67" i="38" s="1"/>
  <c r="O17" i="38"/>
  <c r="H13" i="49" s="1"/>
  <c r="H115" i="38"/>
  <c r="I115" i="38" l="1"/>
  <c r="J115" i="38" l="1"/>
  <c r="K115" i="38" l="1"/>
  <c r="L115" i="38" l="1"/>
  <c r="M115" i="38" l="1"/>
  <c r="N115" i="38" l="1"/>
  <c r="O115" i="38" l="1"/>
  <c r="H14" i="49" l="1"/>
  <c r="L14" i="49" s="1"/>
  <c r="H14" i="52"/>
  <c r="H14" i="51"/>
  <c r="N328" i="38"/>
  <c r="N345" i="38" s="1"/>
  <c r="M328" i="38"/>
  <c r="M345" i="38" s="1"/>
  <c r="L328" i="38"/>
  <c r="L345" i="38" s="1"/>
  <c r="K328" i="38"/>
  <c r="K345" i="38" s="1"/>
  <c r="J328" i="38"/>
  <c r="J345" i="38" s="1"/>
  <c r="I328" i="38"/>
  <c r="I345" i="38" s="1"/>
  <c r="H328" i="38"/>
  <c r="H345" i="38" s="1"/>
  <c r="G328" i="38"/>
  <c r="G345" i="38" s="1"/>
  <c r="F328" i="38"/>
  <c r="F345" i="38" s="1"/>
  <c r="E328" i="38"/>
  <c r="E345" i="38" s="1"/>
  <c r="D328" i="38"/>
  <c r="D345" i="38" s="1"/>
  <c r="C328" i="38"/>
  <c r="C345" i="38" s="1"/>
  <c r="L14" i="52" l="1"/>
  <c r="L14" i="51"/>
  <c r="D408" i="38"/>
  <c r="E408" i="38"/>
  <c r="F408" i="38"/>
  <c r="G408" i="38"/>
  <c r="H408" i="38"/>
  <c r="I408" i="38"/>
  <c r="J408" i="38"/>
  <c r="K408" i="38"/>
  <c r="L408" i="38"/>
  <c r="M408" i="38"/>
  <c r="N408" i="38"/>
  <c r="C408" i="38"/>
  <c r="D201" i="38" l="1"/>
  <c r="E201" i="38"/>
  <c r="F201" i="38"/>
  <c r="G201" i="38"/>
  <c r="H201" i="38"/>
  <c r="I201" i="38"/>
  <c r="J201" i="38"/>
  <c r="K201" i="38"/>
  <c r="L201" i="38"/>
  <c r="M201" i="38"/>
  <c r="N201" i="38"/>
  <c r="C201" i="38"/>
  <c r="X25" i="22" l="1"/>
  <c r="G144" i="38" l="1"/>
  <c r="H144" i="38" s="1"/>
  <c r="I144" i="38" s="1"/>
  <c r="J144" i="38" s="1"/>
  <c r="K144" i="38" s="1"/>
  <c r="D144" i="38"/>
  <c r="E144" i="38" s="1"/>
  <c r="L144" i="38" s="1"/>
  <c r="M144" i="38" s="1"/>
  <c r="N144" i="38" s="1"/>
  <c r="G141" i="38"/>
  <c r="H141" i="38" s="1"/>
  <c r="I141" i="38" s="1"/>
  <c r="J141" i="38" s="1"/>
  <c r="K141" i="38" s="1"/>
  <c r="G138" i="38"/>
  <c r="H138" i="38" s="1"/>
  <c r="I138" i="38" s="1"/>
  <c r="J138" i="38" s="1"/>
  <c r="K138" i="38" s="1"/>
  <c r="D138" i="38"/>
  <c r="E138" i="38" s="1"/>
  <c r="L138" i="38" s="1"/>
  <c r="M138" i="38" s="1"/>
  <c r="N138" i="38" s="1"/>
  <c r="G135" i="38"/>
  <c r="H135" i="38" s="1"/>
  <c r="I135" i="38" s="1"/>
  <c r="J135" i="38" s="1"/>
  <c r="K135" i="38" s="1"/>
  <c r="D135" i="38"/>
  <c r="E135" i="38" s="1"/>
  <c r="L135" i="38" s="1"/>
  <c r="M135" i="38" s="1"/>
  <c r="N135" i="38" s="1"/>
  <c r="G127" i="38"/>
  <c r="H127" i="38" s="1"/>
  <c r="I127" i="38" s="1"/>
  <c r="J127" i="38" s="1"/>
  <c r="K127" i="38" s="1"/>
  <c r="D127" i="38"/>
  <c r="E127" i="38" s="1"/>
  <c r="L127" i="38" s="1"/>
  <c r="M127" i="38" s="1"/>
  <c r="N127" i="38" s="1"/>
  <c r="G114" i="38"/>
  <c r="H114" i="38" s="1"/>
  <c r="I114" i="38" s="1"/>
  <c r="J114" i="38" s="1"/>
  <c r="K114" i="38" s="1"/>
  <c r="D114" i="38"/>
  <c r="E114" i="38" s="1"/>
  <c r="L114" i="38" s="1"/>
  <c r="M114" i="38" s="1"/>
  <c r="N114" i="38" s="1"/>
  <c r="G113" i="38"/>
  <c r="H113" i="38" s="1"/>
  <c r="I113" i="38" s="1"/>
  <c r="J113" i="38" s="1"/>
  <c r="K113" i="38" s="1"/>
  <c r="G110" i="38"/>
  <c r="H110" i="38" s="1"/>
  <c r="I110" i="38" s="1"/>
  <c r="J110" i="38" s="1"/>
  <c r="K110" i="38" s="1"/>
  <c r="D110" i="38"/>
  <c r="E110" i="38" s="1"/>
  <c r="L110" i="38" s="1"/>
  <c r="M110" i="38" s="1"/>
  <c r="N110" i="38" s="1"/>
  <c r="G108" i="38"/>
  <c r="H108" i="38" s="1"/>
  <c r="I108" i="38" s="1"/>
  <c r="J108" i="38" s="1"/>
  <c r="K108" i="38" s="1"/>
  <c r="D108" i="38"/>
  <c r="E108" i="38" s="1"/>
  <c r="L108" i="38" s="1"/>
  <c r="M108" i="38" s="1"/>
  <c r="N108" i="38" s="1"/>
  <c r="G107" i="38"/>
  <c r="H107" i="38" s="1"/>
  <c r="I107" i="38" s="1"/>
  <c r="J107" i="38" s="1"/>
  <c r="K107" i="38" s="1"/>
  <c r="D107" i="38"/>
  <c r="E107" i="38" s="1"/>
  <c r="L107" i="38" s="1"/>
  <c r="M107" i="38" s="1"/>
  <c r="N107" i="38" s="1"/>
  <c r="G106" i="38"/>
  <c r="H106" i="38" s="1"/>
  <c r="I106" i="38" s="1"/>
  <c r="J106" i="38" s="1"/>
  <c r="K106" i="38" s="1"/>
  <c r="G109" i="38"/>
  <c r="H109" i="38" s="1"/>
  <c r="I109" i="38" s="1"/>
  <c r="J109" i="38" s="1"/>
  <c r="K109" i="38" s="1"/>
  <c r="G111" i="38"/>
  <c r="H111" i="38" s="1"/>
  <c r="I111" i="38" s="1"/>
  <c r="J111" i="38" s="1"/>
  <c r="K111" i="38" s="1"/>
  <c r="G118" i="38"/>
  <c r="H118" i="38" s="1"/>
  <c r="I118" i="38" s="1"/>
  <c r="J118" i="38" s="1"/>
  <c r="K118" i="38" s="1"/>
  <c r="G119" i="38"/>
  <c r="H119" i="38" s="1"/>
  <c r="I119" i="38" s="1"/>
  <c r="J119" i="38" s="1"/>
  <c r="K119" i="38" s="1"/>
  <c r="G122" i="38"/>
  <c r="H122" i="38" s="1"/>
  <c r="I122" i="38" s="1"/>
  <c r="J122" i="38" s="1"/>
  <c r="K122" i="38" s="1"/>
  <c r="G123" i="38"/>
  <c r="H123" i="38" s="1"/>
  <c r="I123" i="38" s="1"/>
  <c r="J123" i="38" s="1"/>
  <c r="K123" i="38" s="1"/>
  <c r="G126" i="38"/>
  <c r="H126" i="38" s="1"/>
  <c r="I126" i="38" s="1"/>
  <c r="J126" i="38" s="1"/>
  <c r="K126" i="38" s="1"/>
  <c r="G134" i="38"/>
  <c r="H134" i="38" s="1"/>
  <c r="I134" i="38" s="1"/>
  <c r="J134" i="38" s="1"/>
  <c r="K134" i="38" s="1"/>
  <c r="G136" i="38"/>
  <c r="H136" i="38" s="1"/>
  <c r="I136" i="38" s="1"/>
  <c r="J136" i="38" s="1"/>
  <c r="K136" i="38" s="1"/>
  <c r="G137" i="38"/>
  <c r="H137" i="38" s="1"/>
  <c r="I137" i="38" s="1"/>
  <c r="J137" i="38" s="1"/>
  <c r="K137" i="38" s="1"/>
  <c r="G139" i="38"/>
  <c r="H139" i="38" s="1"/>
  <c r="I139" i="38" s="1"/>
  <c r="J139" i="38" s="1"/>
  <c r="K139" i="38" s="1"/>
  <c r="G140" i="38"/>
  <c r="H140" i="38" s="1"/>
  <c r="I140" i="38" s="1"/>
  <c r="J140" i="38" s="1"/>
  <c r="K140" i="38" s="1"/>
  <c r="G142" i="38"/>
  <c r="H142" i="38" s="1"/>
  <c r="I142" i="38" s="1"/>
  <c r="J142" i="38" s="1"/>
  <c r="K142" i="38" s="1"/>
  <c r="G143" i="38"/>
  <c r="H143" i="38" s="1"/>
  <c r="I143" i="38" s="1"/>
  <c r="J143" i="38" s="1"/>
  <c r="K143" i="38" s="1"/>
  <c r="D106" i="38"/>
  <c r="E106" i="38" s="1"/>
  <c r="L106" i="38" s="1"/>
  <c r="M106" i="38" s="1"/>
  <c r="N106" i="38" s="1"/>
  <c r="D109" i="38"/>
  <c r="E109" i="38" s="1"/>
  <c r="L109" i="38" s="1"/>
  <c r="M109" i="38" s="1"/>
  <c r="N109" i="38" s="1"/>
  <c r="D111" i="38"/>
  <c r="E111" i="38" s="1"/>
  <c r="L111" i="38" s="1"/>
  <c r="M111" i="38" s="1"/>
  <c r="N111" i="38" s="1"/>
  <c r="D113" i="38"/>
  <c r="E113" i="38" s="1"/>
  <c r="L113" i="38" s="1"/>
  <c r="M113" i="38" s="1"/>
  <c r="N113" i="38" s="1"/>
  <c r="D118" i="38"/>
  <c r="E118" i="38" s="1"/>
  <c r="L118" i="38" s="1"/>
  <c r="M118" i="38" s="1"/>
  <c r="N118" i="38" s="1"/>
  <c r="D119" i="38"/>
  <c r="E119" i="38" s="1"/>
  <c r="L119" i="38" s="1"/>
  <c r="M119" i="38" s="1"/>
  <c r="N119" i="38" s="1"/>
  <c r="D122" i="38"/>
  <c r="E122" i="38" s="1"/>
  <c r="L122" i="38" s="1"/>
  <c r="M122" i="38" s="1"/>
  <c r="N122" i="38" s="1"/>
  <c r="D123" i="38"/>
  <c r="E123" i="38" s="1"/>
  <c r="L123" i="38" s="1"/>
  <c r="M123" i="38" s="1"/>
  <c r="N123" i="38" s="1"/>
  <c r="D126" i="38"/>
  <c r="E126" i="38" s="1"/>
  <c r="L126" i="38" s="1"/>
  <c r="M126" i="38" s="1"/>
  <c r="N126" i="38" s="1"/>
  <c r="D134" i="38"/>
  <c r="E134" i="38" s="1"/>
  <c r="L134" i="38" s="1"/>
  <c r="M134" i="38" s="1"/>
  <c r="N134" i="38" s="1"/>
  <c r="D136" i="38"/>
  <c r="E136" i="38" s="1"/>
  <c r="L136" i="38" s="1"/>
  <c r="M136" i="38" s="1"/>
  <c r="N136" i="38" s="1"/>
  <c r="D137" i="38"/>
  <c r="E137" i="38" s="1"/>
  <c r="L137" i="38" s="1"/>
  <c r="M137" i="38" s="1"/>
  <c r="N137" i="38" s="1"/>
  <c r="D139" i="38"/>
  <c r="E139" i="38" s="1"/>
  <c r="L139" i="38" s="1"/>
  <c r="M139" i="38" s="1"/>
  <c r="N139" i="38" s="1"/>
  <c r="D140" i="38"/>
  <c r="E140" i="38" s="1"/>
  <c r="L140" i="38" s="1"/>
  <c r="M140" i="38" s="1"/>
  <c r="N140" i="38" s="1"/>
  <c r="D141" i="38"/>
  <c r="E141" i="38" s="1"/>
  <c r="L141" i="38" s="1"/>
  <c r="M141" i="38" s="1"/>
  <c r="N141" i="38" s="1"/>
  <c r="D142" i="38"/>
  <c r="E142" i="38" s="1"/>
  <c r="L142" i="38" s="1"/>
  <c r="M142" i="38" s="1"/>
  <c r="N142" i="38" s="1"/>
  <c r="D143" i="38"/>
  <c r="E143" i="38" s="1"/>
  <c r="L143" i="38" s="1"/>
  <c r="M143" i="38" s="1"/>
  <c r="N143" i="38" s="1"/>
  <c r="G105" i="38" l="1"/>
  <c r="G149" i="38" s="1"/>
  <c r="G47" i="38"/>
  <c r="H47" i="38" s="1"/>
  <c r="I47" i="38" s="1"/>
  <c r="J47" i="38" s="1"/>
  <c r="K47" i="38" s="1"/>
  <c r="D47" i="38"/>
  <c r="E47" i="38" s="1"/>
  <c r="L47" i="38" s="1"/>
  <c r="M47" i="38" s="1"/>
  <c r="N47" i="38" s="1"/>
  <c r="G46" i="38"/>
  <c r="H46" i="38" s="1"/>
  <c r="I46" i="38" s="1"/>
  <c r="J46" i="38" s="1"/>
  <c r="K46" i="38" s="1"/>
  <c r="D46" i="38"/>
  <c r="E46" i="38" s="1"/>
  <c r="L46" i="38" s="1"/>
  <c r="M46" i="38" s="1"/>
  <c r="N46" i="38" s="1"/>
  <c r="G45" i="38"/>
  <c r="H45" i="38" s="1"/>
  <c r="I45" i="38" s="1"/>
  <c r="J45" i="38" s="1"/>
  <c r="K45" i="38" s="1"/>
  <c r="D45" i="38"/>
  <c r="E45" i="38" s="1"/>
  <c r="L45" i="38" s="1"/>
  <c r="M45" i="38" s="1"/>
  <c r="N45" i="38" s="1"/>
  <c r="G44" i="38"/>
  <c r="H44" i="38" s="1"/>
  <c r="I44" i="38" s="1"/>
  <c r="J44" i="38" s="1"/>
  <c r="K44" i="38" s="1"/>
  <c r="D44" i="38"/>
  <c r="E44" i="38" s="1"/>
  <c r="L44" i="38" s="1"/>
  <c r="M44" i="38" s="1"/>
  <c r="N44" i="38" s="1"/>
  <c r="G43" i="38"/>
  <c r="H43" i="38" s="1"/>
  <c r="I43" i="38" s="1"/>
  <c r="J43" i="38" s="1"/>
  <c r="K43" i="38" s="1"/>
  <c r="D43" i="38"/>
  <c r="E43" i="38" s="1"/>
  <c r="L43" i="38" s="1"/>
  <c r="M43" i="38" s="1"/>
  <c r="N43" i="38" s="1"/>
  <c r="G42" i="38"/>
  <c r="H42" i="38" s="1"/>
  <c r="I42" i="38" s="1"/>
  <c r="J42" i="38" s="1"/>
  <c r="K42" i="38" s="1"/>
  <c r="D42" i="38"/>
  <c r="E42" i="38" s="1"/>
  <c r="L42" i="38" s="1"/>
  <c r="M42" i="38" s="1"/>
  <c r="N42" i="38" s="1"/>
  <c r="G41" i="38"/>
  <c r="H41" i="38" s="1"/>
  <c r="I41" i="38" s="1"/>
  <c r="J41" i="38" s="1"/>
  <c r="K41" i="38" s="1"/>
  <c r="D41" i="38"/>
  <c r="E41" i="38" s="1"/>
  <c r="L41" i="38" s="1"/>
  <c r="G40" i="38"/>
  <c r="H40" i="38" s="1"/>
  <c r="I40" i="38" s="1"/>
  <c r="J40" i="38" s="1"/>
  <c r="K40" i="38" s="1"/>
  <c r="D40" i="38"/>
  <c r="E40" i="38" s="1"/>
  <c r="L40" i="38" s="1"/>
  <c r="M40" i="38" s="1"/>
  <c r="N40" i="38" s="1"/>
  <c r="D105" i="38" l="1"/>
  <c r="D149" i="38" s="1"/>
  <c r="H105" i="38"/>
  <c r="H149" i="38" s="1"/>
  <c r="G39" i="38"/>
  <c r="H39" i="38" s="1"/>
  <c r="I39" i="38" s="1"/>
  <c r="J39" i="38" s="1"/>
  <c r="K39" i="38" s="1"/>
  <c r="D39" i="38"/>
  <c r="E39" i="38" s="1"/>
  <c r="L39" i="38" s="1"/>
  <c r="G38" i="38"/>
  <c r="H38" i="38" s="1"/>
  <c r="I38" i="38" s="1"/>
  <c r="J38" i="38" s="1"/>
  <c r="K38" i="38" s="1"/>
  <c r="D38" i="38"/>
  <c r="E38" i="38" s="1"/>
  <c r="L38" i="38" s="1"/>
  <c r="M38" i="38" s="1"/>
  <c r="N38" i="38" s="1"/>
  <c r="G37" i="38"/>
  <c r="H37" i="38" s="1"/>
  <c r="I37" i="38" s="1"/>
  <c r="J37" i="38" s="1"/>
  <c r="K37" i="38" s="1"/>
  <c r="D37" i="38"/>
  <c r="E37" i="38" s="1"/>
  <c r="L37" i="38" s="1"/>
  <c r="M37" i="38" s="1"/>
  <c r="N37" i="38" s="1"/>
  <c r="G36" i="38"/>
  <c r="H36" i="38" s="1"/>
  <c r="I36" i="38" s="1"/>
  <c r="J36" i="38" s="1"/>
  <c r="K36" i="38" s="1"/>
  <c r="D36" i="38"/>
  <c r="E36" i="38" s="1"/>
  <c r="L36" i="38" s="1"/>
  <c r="M36" i="38" s="1"/>
  <c r="N36" i="38" s="1"/>
  <c r="G35" i="38"/>
  <c r="H35" i="38" s="1"/>
  <c r="I35" i="38" s="1"/>
  <c r="J35" i="38" s="1"/>
  <c r="K35" i="38" s="1"/>
  <c r="D35" i="38"/>
  <c r="E35" i="38" s="1"/>
  <c r="L35" i="38" s="1"/>
  <c r="M35" i="38" s="1"/>
  <c r="N35" i="38" s="1"/>
  <c r="F34" i="38"/>
  <c r="C34" i="38"/>
  <c r="G32" i="38"/>
  <c r="H32" i="38" s="1"/>
  <c r="I32" i="38" s="1"/>
  <c r="J32" i="38" s="1"/>
  <c r="K32" i="38" s="1"/>
  <c r="D32" i="38"/>
  <c r="E32" i="38" s="1"/>
  <c r="L32" i="38" s="1"/>
  <c r="M32" i="38" s="1"/>
  <c r="N32" i="38" s="1"/>
  <c r="G31" i="38"/>
  <c r="H31" i="38" s="1"/>
  <c r="I31" i="38" s="1"/>
  <c r="J31" i="38" s="1"/>
  <c r="K31" i="38" s="1"/>
  <c r="D31" i="38"/>
  <c r="E31" i="38" s="1"/>
  <c r="L31" i="38" s="1"/>
  <c r="M31" i="38" s="1"/>
  <c r="N31" i="38" s="1"/>
  <c r="G30" i="38"/>
  <c r="H30" i="38" s="1"/>
  <c r="I30" i="38" s="1"/>
  <c r="J30" i="38" s="1"/>
  <c r="K30" i="38" s="1"/>
  <c r="D30" i="38"/>
  <c r="E30" i="38" s="1"/>
  <c r="L30" i="38" s="1"/>
  <c r="M30" i="38" s="1"/>
  <c r="N30" i="38" s="1"/>
  <c r="G29" i="38"/>
  <c r="H29" i="38" s="1"/>
  <c r="I29" i="38" s="1"/>
  <c r="J29" i="38" s="1"/>
  <c r="K29" i="38" s="1"/>
  <c r="D29" i="38"/>
  <c r="E29" i="38" s="1"/>
  <c r="L29" i="38" s="1"/>
  <c r="M29" i="38" s="1"/>
  <c r="N29" i="38" s="1"/>
  <c r="G28" i="38"/>
  <c r="H28" i="38" s="1"/>
  <c r="I28" i="38" s="1"/>
  <c r="J28" i="38" s="1"/>
  <c r="K28" i="38" s="1"/>
  <c r="D28" i="38"/>
  <c r="E28" i="38" s="1"/>
  <c r="L28" i="38" s="1"/>
  <c r="M28" i="38" s="1"/>
  <c r="N28" i="38" s="1"/>
  <c r="G25" i="38"/>
  <c r="H25" i="38" s="1"/>
  <c r="I25" i="38" s="1"/>
  <c r="J25" i="38" s="1"/>
  <c r="K25" i="38" s="1"/>
  <c r="D25" i="38"/>
  <c r="E25" i="38" s="1"/>
  <c r="L25" i="38" s="1"/>
  <c r="M25" i="38" s="1"/>
  <c r="N25" i="38" s="1"/>
  <c r="G24" i="38"/>
  <c r="H24" i="38" s="1"/>
  <c r="I24" i="38" s="1"/>
  <c r="J24" i="38" s="1"/>
  <c r="K24" i="38" s="1"/>
  <c r="D24" i="38"/>
  <c r="E24" i="38" s="1"/>
  <c r="L24" i="38" s="1"/>
  <c r="M24" i="38" s="1"/>
  <c r="N24" i="38" s="1"/>
  <c r="G23" i="38"/>
  <c r="H23" i="38" s="1"/>
  <c r="I23" i="38" s="1"/>
  <c r="J23" i="38" s="1"/>
  <c r="K23" i="38" s="1"/>
  <c r="D23" i="38"/>
  <c r="E23" i="38" s="1"/>
  <c r="L23" i="38" s="1"/>
  <c r="M23" i="38" s="1"/>
  <c r="N23" i="38" s="1"/>
  <c r="G22" i="38"/>
  <c r="H22" i="38" s="1"/>
  <c r="I22" i="38" s="1"/>
  <c r="J22" i="38" s="1"/>
  <c r="K22" i="38" s="1"/>
  <c r="D22" i="38"/>
  <c r="E22" i="38" s="1"/>
  <c r="L22" i="38" s="1"/>
  <c r="M22" i="38" s="1"/>
  <c r="N22" i="38" s="1"/>
  <c r="G21" i="38"/>
  <c r="H21" i="38" s="1"/>
  <c r="I21" i="38" s="1"/>
  <c r="J21" i="38" s="1"/>
  <c r="K21" i="38" s="1"/>
  <c r="D21" i="38"/>
  <c r="E21" i="38" s="1"/>
  <c r="L21" i="38" s="1"/>
  <c r="L20" i="38"/>
  <c r="G16" i="38"/>
  <c r="H16" i="38" s="1"/>
  <c r="I16" i="38" s="1"/>
  <c r="J16" i="38" s="1"/>
  <c r="K16" i="38" s="1"/>
  <c r="D16" i="38"/>
  <c r="E16" i="38" s="1"/>
  <c r="G15" i="38"/>
  <c r="H15" i="38" s="1"/>
  <c r="I15" i="38" s="1"/>
  <c r="J15" i="38" s="1"/>
  <c r="K15" i="38" s="1"/>
  <c r="D15" i="38"/>
  <c r="E15" i="38" s="1"/>
  <c r="L15" i="38" s="1"/>
  <c r="M15" i="38" s="1"/>
  <c r="N15" i="38" s="1"/>
  <c r="G13" i="38"/>
  <c r="H13" i="38" s="1"/>
  <c r="I13" i="38" s="1"/>
  <c r="J13" i="38" s="1"/>
  <c r="K13" i="38" s="1"/>
  <c r="D13" i="38"/>
  <c r="E13" i="38" s="1"/>
  <c r="L13" i="38" s="1"/>
  <c r="M13" i="38" s="1"/>
  <c r="N13" i="38" s="1"/>
  <c r="G12" i="38"/>
  <c r="H12" i="38" s="1"/>
  <c r="I12" i="38" s="1"/>
  <c r="J12" i="38" s="1"/>
  <c r="K12" i="38" s="1"/>
  <c r="D12" i="38"/>
  <c r="E12" i="38" s="1"/>
  <c r="L12" i="38" s="1"/>
  <c r="M12" i="38" s="1"/>
  <c r="N12" i="38" s="1"/>
  <c r="G11" i="38"/>
  <c r="H11" i="38" s="1"/>
  <c r="I11" i="38" s="1"/>
  <c r="J11" i="38" s="1"/>
  <c r="K11" i="38" s="1"/>
  <c r="D11" i="38"/>
  <c r="E11" i="38" s="1"/>
  <c r="L11" i="38" s="1"/>
  <c r="M11" i="38" s="1"/>
  <c r="N11" i="38" s="1"/>
  <c r="G10" i="38"/>
  <c r="H10" i="38" s="1"/>
  <c r="I10" i="38" s="1"/>
  <c r="J10" i="38" s="1"/>
  <c r="K10" i="38" s="1"/>
  <c r="D10" i="38"/>
  <c r="E10" i="38" s="1"/>
  <c r="L10" i="38" s="1"/>
  <c r="M10" i="38" s="1"/>
  <c r="N10" i="38" s="1"/>
  <c r="G9" i="38"/>
  <c r="H9" i="38" s="1"/>
  <c r="I9" i="38" s="1"/>
  <c r="J9" i="38" s="1"/>
  <c r="K9" i="38" s="1"/>
  <c r="D9" i="38"/>
  <c r="E9" i="38" s="1"/>
  <c r="L9" i="38" s="1"/>
  <c r="M9" i="38" s="1"/>
  <c r="N9" i="38" s="1"/>
  <c r="G8" i="38"/>
  <c r="H8" i="38" s="1"/>
  <c r="I8" i="38" s="1"/>
  <c r="J8" i="38" s="1"/>
  <c r="K8" i="38" s="1"/>
  <c r="D8" i="38"/>
  <c r="E8" i="38" s="1"/>
  <c r="G7" i="38"/>
  <c r="H7" i="38" s="1"/>
  <c r="I7" i="38" s="1"/>
  <c r="J7" i="38" s="1"/>
  <c r="K7" i="38" s="1"/>
  <c r="D7" i="38"/>
  <c r="E7" i="38" s="1"/>
  <c r="L7" i="38" s="1"/>
  <c r="M7" i="38" s="1"/>
  <c r="N7" i="38" s="1"/>
  <c r="D34" i="38" l="1"/>
  <c r="E34" i="38" s="1"/>
  <c r="L34" i="38" s="1"/>
  <c r="M34" i="38" s="1"/>
  <c r="N34" i="38" s="1"/>
  <c r="C51" i="38"/>
  <c r="G34" i="38"/>
  <c r="H34" i="38" s="1"/>
  <c r="I34" i="38" s="1"/>
  <c r="J34" i="38" s="1"/>
  <c r="K34" i="38" s="1"/>
  <c r="F51" i="38"/>
  <c r="I105" i="38"/>
  <c r="I149" i="38" s="1"/>
  <c r="E105" i="38"/>
  <c r="E149" i="38" s="1"/>
  <c r="M8" i="38"/>
  <c r="N8" i="38"/>
  <c r="L8" i="38"/>
  <c r="L16" i="38"/>
  <c r="M16" i="38"/>
  <c r="N16" i="38" s="1"/>
  <c r="L105" i="38" l="1"/>
  <c r="L149" i="38" s="1"/>
  <c r="J105" i="38"/>
  <c r="J149" i="38" s="1"/>
  <c r="D6" i="38"/>
  <c r="D51" i="38" s="1"/>
  <c r="G6" i="38"/>
  <c r="G51" i="38" s="1"/>
  <c r="K105" i="38" l="1"/>
  <c r="K149" i="38" s="1"/>
  <c r="E6" i="38"/>
  <c r="E51" i="38" s="1"/>
  <c r="H6" i="38"/>
  <c r="H51" i="38" s="1"/>
  <c r="O403" i="38"/>
  <c r="H22" i="29" s="1"/>
  <c r="O400" i="38"/>
  <c r="H22" i="35" s="1"/>
  <c r="O398" i="38"/>
  <c r="H22" i="34" s="1"/>
  <c r="I6" i="38" l="1"/>
  <c r="I51" i="38" s="1"/>
  <c r="L6" i="38"/>
  <c r="L51" i="38" s="1"/>
  <c r="O249" i="38"/>
  <c r="D249" i="38"/>
  <c r="E249" i="38"/>
  <c r="F249" i="38"/>
  <c r="G249" i="38"/>
  <c r="H249" i="38"/>
  <c r="I249" i="38"/>
  <c r="J249" i="38"/>
  <c r="K249" i="38"/>
  <c r="L249" i="38"/>
  <c r="M249" i="38"/>
  <c r="N249" i="38"/>
  <c r="C249" i="38"/>
  <c r="C273" i="38" l="1"/>
  <c r="C279" i="38"/>
  <c r="C296" i="38"/>
  <c r="C265" i="38"/>
  <c r="C272" i="38"/>
  <c r="C295" i="38"/>
  <c r="C260" i="38"/>
  <c r="C264" i="38"/>
  <c r="M273" i="38"/>
  <c r="M279" i="38"/>
  <c r="M296" i="38"/>
  <c r="M265" i="38"/>
  <c r="M264" i="38"/>
  <c r="M272" i="38"/>
  <c r="M295" i="38"/>
  <c r="M260" i="38"/>
  <c r="K273" i="38"/>
  <c r="K279" i="38"/>
  <c r="K296" i="38"/>
  <c r="K265" i="38"/>
  <c r="K264" i="38"/>
  <c r="K272" i="38"/>
  <c r="K295" i="38"/>
  <c r="K260" i="38"/>
  <c r="I273" i="38"/>
  <c r="I279" i="38"/>
  <c r="I296" i="38"/>
  <c r="I265" i="38"/>
  <c r="I264" i="38"/>
  <c r="I272" i="38"/>
  <c r="I295" i="38"/>
  <c r="I260" i="38"/>
  <c r="G273" i="38"/>
  <c r="G279" i="38"/>
  <c r="G296" i="38"/>
  <c r="G265" i="38"/>
  <c r="G264" i="38"/>
  <c r="G272" i="38"/>
  <c r="G295" i="38"/>
  <c r="G260" i="38"/>
  <c r="E273" i="38"/>
  <c r="E279" i="38"/>
  <c r="E296" i="38"/>
  <c r="E265" i="38"/>
  <c r="E264" i="38"/>
  <c r="E272" i="38"/>
  <c r="E295" i="38"/>
  <c r="E260" i="38"/>
  <c r="F17" i="57"/>
  <c r="F17" i="56"/>
  <c r="F17" i="55"/>
  <c r="F17" i="52"/>
  <c r="F17" i="51"/>
  <c r="F17" i="54"/>
  <c r="F17" i="53"/>
  <c r="F17" i="50"/>
  <c r="N273" i="38"/>
  <c r="N279" i="38"/>
  <c r="N296" i="38"/>
  <c r="N265" i="38"/>
  <c r="N260" i="38"/>
  <c r="N264" i="38"/>
  <c r="N272" i="38"/>
  <c r="N295" i="38"/>
  <c r="L273" i="38"/>
  <c r="L279" i="38"/>
  <c r="L296" i="38"/>
  <c r="L265" i="38"/>
  <c r="L264" i="38"/>
  <c r="L272" i="38"/>
  <c r="L295" i="38"/>
  <c r="L260" i="38"/>
  <c r="J273" i="38"/>
  <c r="J279" i="38"/>
  <c r="J296" i="38"/>
  <c r="J265" i="38"/>
  <c r="J260" i="38"/>
  <c r="J264" i="38"/>
  <c r="J272" i="38"/>
  <c r="J295" i="38"/>
  <c r="H273" i="38"/>
  <c r="H279" i="38"/>
  <c r="H296" i="38"/>
  <c r="H265" i="38"/>
  <c r="H264" i="38"/>
  <c r="H272" i="38"/>
  <c r="H295" i="38"/>
  <c r="H260" i="38"/>
  <c r="F273" i="38"/>
  <c r="F279" i="38"/>
  <c r="F296" i="38"/>
  <c r="F265" i="38"/>
  <c r="F260" i="38"/>
  <c r="F264" i="38"/>
  <c r="F272" i="38"/>
  <c r="F295" i="38"/>
  <c r="D273" i="38"/>
  <c r="D279" i="38"/>
  <c r="D296" i="38"/>
  <c r="D265" i="38"/>
  <c r="D264" i="38"/>
  <c r="D272" i="38"/>
  <c r="D295" i="38"/>
  <c r="D260" i="38"/>
  <c r="C263" i="38"/>
  <c r="C294" i="38"/>
  <c r="M263" i="38"/>
  <c r="M294" i="38"/>
  <c r="K263" i="38"/>
  <c r="K294" i="38"/>
  <c r="I263" i="38"/>
  <c r="I294" i="38"/>
  <c r="G263" i="38"/>
  <c r="G294" i="38"/>
  <c r="E263" i="38"/>
  <c r="E294" i="38"/>
  <c r="F17" i="49"/>
  <c r="F17" i="48"/>
  <c r="F18" i="48" s="1"/>
  <c r="N263" i="38"/>
  <c r="N294" i="38"/>
  <c r="L263" i="38"/>
  <c r="L294" i="38"/>
  <c r="J263" i="38"/>
  <c r="J294" i="38"/>
  <c r="H263" i="38"/>
  <c r="H294" i="38"/>
  <c r="F263" i="38"/>
  <c r="F294" i="38"/>
  <c r="D263" i="38"/>
  <c r="D294" i="38"/>
  <c r="M6" i="38"/>
  <c r="J6" i="38"/>
  <c r="J51" i="38" s="1"/>
  <c r="F18" i="50" l="1"/>
  <c r="H17" i="50"/>
  <c r="L17" i="50" s="1"/>
  <c r="F18" i="54"/>
  <c r="H18" i="54" s="1"/>
  <c r="L18" i="54" s="1"/>
  <c r="H17" i="54"/>
  <c r="L17" i="54" s="1"/>
  <c r="F18" i="52"/>
  <c r="H18" i="52" s="1"/>
  <c r="L18" i="52" s="1"/>
  <c r="H17" i="52"/>
  <c r="L17" i="52" s="1"/>
  <c r="F18" i="56"/>
  <c r="H18" i="56" s="1"/>
  <c r="L18" i="56" s="1"/>
  <c r="H17" i="56"/>
  <c r="L17" i="56" s="1"/>
  <c r="O264" i="38"/>
  <c r="O295" i="38"/>
  <c r="O265" i="38"/>
  <c r="O279" i="38"/>
  <c r="F18" i="53"/>
  <c r="H17" i="53"/>
  <c r="L17" i="53" s="1"/>
  <c r="F18" i="51"/>
  <c r="H18" i="51" s="1"/>
  <c r="L18" i="51" s="1"/>
  <c r="H17" i="51"/>
  <c r="L17" i="51" s="1"/>
  <c r="F18" i="55"/>
  <c r="H18" i="55" s="1"/>
  <c r="L18" i="55" s="1"/>
  <c r="H17" i="55"/>
  <c r="L17" i="55" s="1"/>
  <c r="F18" i="57"/>
  <c r="H18" i="57" s="1"/>
  <c r="L18" i="57" s="1"/>
  <c r="H17" i="57"/>
  <c r="L17" i="57" s="1"/>
  <c r="O260" i="38"/>
  <c r="O272" i="38"/>
  <c r="O296" i="38"/>
  <c r="O273" i="38"/>
  <c r="F18" i="49"/>
  <c r="H18" i="49" s="1"/>
  <c r="H17" i="49"/>
  <c r="O263" i="38"/>
  <c r="O294" i="38"/>
  <c r="K6" i="38"/>
  <c r="K51" i="38" s="1"/>
  <c r="N6" i="38"/>
  <c r="J9" i="34" l="1"/>
  <c r="H9" i="34"/>
  <c r="J9" i="40" l="1"/>
  <c r="J9" i="56"/>
  <c r="J9" i="55"/>
  <c r="J9" i="54"/>
  <c r="J9" i="53"/>
  <c r="J9" i="52"/>
  <c r="J9" i="51"/>
  <c r="J9" i="50"/>
  <c r="H9" i="56"/>
  <c r="H9" i="55"/>
  <c r="H9" i="54"/>
  <c r="H9" i="52"/>
  <c r="H9" i="50"/>
  <c r="H9" i="53"/>
  <c r="H9" i="51"/>
  <c r="J9" i="4"/>
  <c r="J9" i="20"/>
  <c r="J9" i="47"/>
  <c r="J9" i="30"/>
  <c r="J9" i="18"/>
  <c r="J9" i="37"/>
  <c r="J9" i="15"/>
  <c r="J9" i="14"/>
  <c r="J9" i="12"/>
  <c r="J9" i="36"/>
  <c r="J9" i="29"/>
  <c r="J9" i="9"/>
  <c r="J9" i="42"/>
  <c r="J9" i="31"/>
  <c r="J9" i="7"/>
  <c r="J9" i="6"/>
  <c r="J9" i="49"/>
  <c r="J9" i="48"/>
  <c r="J9" i="21"/>
  <c r="J9" i="23"/>
  <c r="J9" i="19"/>
  <c r="J9" i="46"/>
  <c r="J9" i="45"/>
  <c r="J9" i="17"/>
  <c r="J9" i="44"/>
  <c r="J9" i="13"/>
  <c r="J9" i="11"/>
  <c r="J9" i="32"/>
  <c r="J9" i="10"/>
  <c r="J9" i="43"/>
  <c r="J9" i="8"/>
  <c r="J9" i="41"/>
  <c r="J9" i="35"/>
  <c r="J9" i="5"/>
  <c r="H9" i="49"/>
  <c r="H9" i="48"/>
  <c r="H9" i="20"/>
  <c r="H9" i="30"/>
  <c r="H9" i="37"/>
  <c r="H9" i="14"/>
  <c r="H9" i="12"/>
  <c r="H9" i="29"/>
  <c r="H9" i="9"/>
  <c r="H9" i="42"/>
  <c r="H9" i="31"/>
  <c r="H9" i="7"/>
  <c r="H9" i="40"/>
  <c r="H9" i="21"/>
  <c r="H9" i="23"/>
  <c r="H9" i="19"/>
  <c r="H9" i="46"/>
  <c r="H9" i="45"/>
  <c r="H9" i="17"/>
  <c r="H9" i="44"/>
  <c r="H9" i="13"/>
  <c r="H9" i="11"/>
  <c r="H9" i="32"/>
  <c r="H9" i="10"/>
  <c r="H9" i="43"/>
  <c r="H9" i="8"/>
  <c r="H9" i="41"/>
  <c r="H9" i="35"/>
  <c r="H9" i="5"/>
  <c r="H9" i="4"/>
  <c r="H9" i="47"/>
  <c r="H9" i="18"/>
  <c r="H9" i="15"/>
  <c r="H9" i="36"/>
  <c r="H9" i="6"/>
  <c r="G2" i="34"/>
  <c r="H2" i="2"/>
  <c r="O404" i="38" l="1"/>
  <c r="O406" i="38"/>
  <c r="H22" i="37" s="1"/>
  <c r="H22" i="36" l="1"/>
  <c r="H22" i="57"/>
  <c r="L22" i="57" s="1"/>
  <c r="O401" i="38"/>
  <c r="M422" i="38"/>
  <c r="N422" i="38"/>
  <c r="L422" i="38"/>
  <c r="G422" i="38"/>
  <c r="H422" i="38"/>
  <c r="I422" i="38"/>
  <c r="J422" i="38"/>
  <c r="K422" i="38"/>
  <c r="F422" i="38"/>
  <c r="D422" i="38"/>
  <c r="E422" i="38"/>
  <c r="G63" i="38"/>
  <c r="D347" i="38"/>
  <c r="E347" i="38"/>
  <c r="F347" i="38"/>
  <c r="G347" i="38"/>
  <c r="G352" i="38" s="1"/>
  <c r="H347" i="38"/>
  <c r="I347" i="38"/>
  <c r="J347" i="38"/>
  <c r="K347" i="38"/>
  <c r="L347" i="38"/>
  <c r="M347" i="38"/>
  <c r="N347" i="38"/>
  <c r="O347" i="38"/>
  <c r="C347" i="38"/>
  <c r="K385" i="38"/>
  <c r="J385" i="38"/>
  <c r="I385" i="38"/>
  <c r="H385" i="38"/>
  <c r="G385" i="38"/>
  <c r="F385" i="38"/>
  <c r="E385" i="38"/>
  <c r="D385" i="38"/>
  <c r="K383" i="38"/>
  <c r="J383" i="38"/>
  <c r="I383" i="38"/>
  <c r="H383" i="38"/>
  <c r="G383" i="38"/>
  <c r="F383" i="38"/>
  <c r="E383" i="38"/>
  <c r="D383" i="38"/>
  <c r="K365" i="38"/>
  <c r="J365" i="38"/>
  <c r="I365" i="38"/>
  <c r="H365" i="38"/>
  <c r="G365" i="38"/>
  <c r="F365" i="38"/>
  <c r="E365" i="38"/>
  <c r="D365" i="38"/>
  <c r="K364" i="38"/>
  <c r="J364" i="38"/>
  <c r="I364" i="38"/>
  <c r="H364" i="38"/>
  <c r="G364" i="38"/>
  <c r="F364" i="38"/>
  <c r="E364" i="38"/>
  <c r="D364" i="38"/>
  <c r="K352" i="38"/>
  <c r="K391" i="38"/>
  <c r="J391" i="38"/>
  <c r="I391" i="38"/>
  <c r="H391" i="38"/>
  <c r="G391" i="38"/>
  <c r="F391" i="38"/>
  <c r="M390" i="38"/>
  <c r="I390" i="38"/>
  <c r="E390" i="38"/>
  <c r="K389" i="38"/>
  <c r="G389" i="38"/>
  <c r="D389" i="38"/>
  <c r="M388" i="38"/>
  <c r="H388" i="38"/>
  <c r="D388" i="38"/>
  <c r="K387" i="38"/>
  <c r="I387" i="38"/>
  <c r="G387" i="38"/>
  <c r="D387" i="38"/>
  <c r="M386" i="38"/>
  <c r="K386" i="38"/>
  <c r="I386" i="38"/>
  <c r="G386" i="38"/>
  <c r="E386" i="38"/>
  <c r="C386" i="38"/>
  <c r="M385" i="38"/>
  <c r="N384" i="38"/>
  <c r="J384" i="38"/>
  <c r="F384" i="38"/>
  <c r="L383" i="38"/>
  <c r="M382" i="38"/>
  <c r="K382" i="38"/>
  <c r="I382" i="38"/>
  <c r="G382" i="38"/>
  <c r="E382" i="38"/>
  <c r="C382" i="38"/>
  <c r="H381" i="38"/>
  <c r="D381" i="38"/>
  <c r="N380" i="38"/>
  <c r="J380" i="38"/>
  <c r="F380" i="38"/>
  <c r="C380" i="38"/>
  <c r="L379" i="38"/>
  <c r="H379" i="38"/>
  <c r="O328" i="38"/>
  <c r="K376" i="38"/>
  <c r="I376" i="38"/>
  <c r="G376" i="38"/>
  <c r="D376" i="38"/>
  <c r="M375" i="38"/>
  <c r="K375" i="38"/>
  <c r="I375" i="38"/>
  <c r="G375" i="38"/>
  <c r="E375" i="38"/>
  <c r="M374" i="38"/>
  <c r="H374" i="38"/>
  <c r="D374" i="38"/>
  <c r="N373" i="38"/>
  <c r="J373" i="38"/>
  <c r="F373" i="38"/>
  <c r="L372" i="38"/>
  <c r="H372" i="38"/>
  <c r="D372" i="38"/>
  <c r="M369" i="38"/>
  <c r="K369" i="38"/>
  <c r="I369" i="38"/>
  <c r="G369" i="38"/>
  <c r="E369" i="38"/>
  <c r="N368" i="38"/>
  <c r="J368" i="38"/>
  <c r="F368" i="38"/>
  <c r="L367" i="38"/>
  <c r="K367" i="38"/>
  <c r="J367" i="38"/>
  <c r="I367" i="38"/>
  <c r="H367" i="38"/>
  <c r="G367" i="38"/>
  <c r="F367" i="38"/>
  <c r="E367" i="38"/>
  <c r="D367" i="38"/>
  <c r="L366" i="38"/>
  <c r="H366" i="38"/>
  <c r="C366" i="38"/>
  <c r="M365" i="38"/>
  <c r="N364" i="38"/>
  <c r="N360" i="38"/>
  <c r="K360" i="38"/>
  <c r="J360" i="38"/>
  <c r="I360" i="38"/>
  <c r="H360" i="38"/>
  <c r="G360" i="38"/>
  <c r="F360" i="38"/>
  <c r="E360" i="38"/>
  <c r="D360" i="38"/>
  <c r="N359" i="38"/>
  <c r="M359" i="38"/>
  <c r="L359" i="38"/>
  <c r="K359" i="38"/>
  <c r="J359" i="38"/>
  <c r="I359" i="38"/>
  <c r="H359" i="38"/>
  <c r="G359" i="38"/>
  <c r="F359" i="38"/>
  <c r="E359" i="38"/>
  <c r="N357" i="38"/>
  <c r="M357" i="38"/>
  <c r="L357" i="38"/>
  <c r="K357" i="38"/>
  <c r="J357" i="38"/>
  <c r="I357" i="38"/>
  <c r="H357" i="38"/>
  <c r="G357" i="38"/>
  <c r="F357" i="38"/>
  <c r="E357" i="38"/>
  <c r="D357" i="38"/>
  <c r="O307" i="38"/>
  <c r="K356" i="38"/>
  <c r="I356" i="38"/>
  <c r="G356" i="38"/>
  <c r="E356" i="38"/>
  <c r="N355" i="38"/>
  <c r="J355" i="38"/>
  <c r="F355" i="38"/>
  <c r="N354" i="38"/>
  <c r="M354" i="38"/>
  <c r="L354" i="38"/>
  <c r="K354" i="38"/>
  <c r="J354" i="38"/>
  <c r="I354" i="38"/>
  <c r="H354" i="38"/>
  <c r="G354" i="38"/>
  <c r="F354" i="38"/>
  <c r="E354" i="38"/>
  <c r="C354" i="38"/>
  <c r="L353" i="38"/>
  <c r="H353" i="38"/>
  <c r="D353" i="38"/>
  <c r="M352" i="38"/>
  <c r="N351" i="38"/>
  <c r="J351" i="38"/>
  <c r="F351" i="38"/>
  <c r="L350" i="38"/>
  <c r="H350" i="38"/>
  <c r="D350" i="38"/>
  <c r="D287" i="38"/>
  <c r="E287" i="38"/>
  <c r="F287" i="38"/>
  <c r="G287" i="38"/>
  <c r="H287" i="38"/>
  <c r="I287" i="38"/>
  <c r="J287" i="38"/>
  <c r="K287" i="38"/>
  <c r="C287" i="38"/>
  <c r="D285" i="38"/>
  <c r="E285" i="38"/>
  <c r="F285" i="38"/>
  <c r="G285" i="38"/>
  <c r="H285" i="38"/>
  <c r="I285" i="38"/>
  <c r="J285" i="38"/>
  <c r="K285" i="38"/>
  <c r="C285" i="38"/>
  <c r="D267" i="38"/>
  <c r="E267" i="38"/>
  <c r="F267" i="38"/>
  <c r="G267" i="38"/>
  <c r="H267" i="38"/>
  <c r="I267" i="38"/>
  <c r="J267" i="38"/>
  <c r="K267" i="38"/>
  <c r="C267" i="38"/>
  <c r="D266" i="38"/>
  <c r="E266" i="38"/>
  <c r="F266" i="38"/>
  <c r="G266" i="38"/>
  <c r="H266" i="38"/>
  <c r="I266" i="38"/>
  <c r="J266" i="38"/>
  <c r="K266" i="38"/>
  <c r="C266" i="38"/>
  <c r="D254" i="38"/>
  <c r="E254" i="38"/>
  <c r="F254" i="38"/>
  <c r="G254" i="38"/>
  <c r="H254" i="38"/>
  <c r="I254" i="38"/>
  <c r="J254" i="38"/>
  <c r="K254" i="38"/>
  <c r="C254" i="38"/>
  <c r="K290" i="38"/>
  <c r="J290" i="38"/>
  <c r="I290" i="38"/>
  <c r="H290" i="38"/>
  <c r="G290" i="38"/>
  <c r="F290" i="38"/>
  <c r="K282" i="38"/>
  <c r="J282" i="38"/>
  <c r="I282" i="38"/>
  <c r="H282" i="38"/>
  <c r="G282" i="38"/>
  <c r="F282" i="38"/>
  <c r="K259" i="38"/>
  <c r="J259" i="38"/>
  <c r="I259" i="38"/>
  <c r="H259" i="38"/>
  <c r="G259" i="38"/>
  <c r="F259" i="38"/>
  <c r="N290" i="38"/>
  <c r="M290" i="38"/>
  <c r="L290" i="38"/>
  <c r="E290" i="38"/>
  <c r="D290" i="38"/>
  <c r="C290" i="38"/>
  <c r="N282" i="38"/>
  <c r="M282" i="38"/>
  <c r="L282" i="38"/>
  <c r="E282" i="38"/>
  <c r="D282" i="38"/>
  <c r="C282" i="38"/>
  <c r="N259" i="38"/>
  <c r="M259" i="38"/>
  <c r="L259" i="38"/>
  <c r="E259" i="38"/>
  <c r="D259" i="38"/>
  <c r="C259" i="38"/>
  <c r="L22" i="47"/>
  <c r="D13" i="47"/>
  <c r="L22" i="46"/>
  <c r="D13" i="46"/>
  <c r="D14" i="46" s="1"/>
  <c r="L22" i="45"/>
  <c r="D13" i="45"/>
  <c r="D14" i="45" s="1"/>
  <c r="O142" i="38"/>
  <c r="O134" i="38"/>
  <c r="D13" i="44"/>
  <c r="D14" i="44" s="1"/>
  <c r="D13" i="43"/>
  <c r="D14" i="43" s="1"/>
  <c r="D13" i="42"/>
  <c r="D14" i="42" s="1"/>
  <c r="O106" i="38"/>
  <c r="O109" i="38"/>
  <c r="O111" i="38"/>
  <c r="O118" i="38"/>
  <c r="H14" i="42" s="1"/>
  <c r="O119" i="38"/>
  <c r="O122" i="38"/>
  <c r="O123" i="38"/>
  <c r="H14" i="53" s="1"/>
  <c r="O126" i="38"/>
  <c r="O132" i="38"/>
  <c r="O136" i="38"/>
  <c r="O137" i="38"/>
  <c r="H14" i="45" s="1"/>
  <c r="O139" i="38"/>
  <c r="O140" i="38"/>
  <c r="O143" i="38"/>
  <c r="D13" i="41"/>
  <c r="D14" i="41" s="1"/>
  <c r="D13" i="40"/>
  <c r="D14" i="40" s="1"/>
  <c r="G2" i="40"/>
  <c r="G94" i="38"/>
  <c r="H94" i="38"/>
  <c r="I94" i="38"/>
  <c r="J94" i="38"/>
  <c r="K94" i="38"/>
  <c r="F94" i="38"/>
  <c r="M94" i="38"/>
  <c r="N94" i="38"/>
  <c r="L94" i="38"/>
  <c r="D94" i="38"/>
  <c r="E94" i="38"/>
  <c r="C94" i="38"/>
  <c r="G86" i="38"/>
  <c r="H86" i="38"/>
  <c r="I86" i="38"/>
  <c r="J86" i="38"/>
  <c r="K86" i="38"/>
  <c r="F86" i="38"/>
  <c r="M86" i="38"/>
  <c r="N86" i="38"/>
  <c r="L86" i="38"/>
  <c r="D86" i="38"/>
  <c r="E86" i="38"/>
  <c r="C86" i="38"/>
  <c r="H63" i="38"/>
  <c r="J63" i="38"/>
  <c r="F63" i="38"/>
  <c r="M63" i="38"/>
  <c r="N63" i="38"/>
  <c r="L63" i="38"/>
  <c r="D63" i="38"/>
  <c r="E63" i="38"/>
  <c r="N285" i="38"/>
  <c r="L285" i="38"/>
  <c r="M39" i="38"/>
  <c r="N267" i="38"/>
  <c r="M267" i="38"/>
  <c r="M21" i="38"/>
  <c r="N266" i="38"/>
  <c r="L266" i="38"/>
  <c r="M20" i="38"/>
  <c r="N254" i="38"/>
  <c r="M254" i="38"/>
  <c r="L254" i="38"/>
  <c r="N287" i="38"/>
  <c r="L287" i="38"/>
  <c r="M41" i="38"/>
  <c r="K293" i="38"/>
  <c r="J293" i="38"/>
  <c r="I293" i="38"/>
  <c r="H293" i="38"/>
  <c r="G293" i="38"/>
  <c r="F293" i="38"/>
  <c r="K291" i="38"/>
  <c r="K292" i="38"/>
  <c r="J292" i="38"/>
  <c r="I292" i="38"/>
  <c r="H292" i="38"/>
  <c r="G292" i="38"/>
  <c r="F292" i="38"/>
  <c r="J291" i="38"/>
  <c r="I291" i="38"/>
  <c r="H291" i="38"/>
  <c r="G291" i="38"/>
  <c r="F291" i="38"/>
  <c r="K289" i="38"/>
  <c r="J289" i="38"/>
  <c r="I289" i="38"/>
  <c r="H289" i="38"/>
  <c r="G289" i="38"/>
  <c r="F289" i="38"/>
  <c r="K288" i="38"/>
  <c r="J288" i="38"/>
  <c r="I288" i="38"/>
  <c r="H288" i="38"/>
  <c r="G288" i="38"/>
  <c r="F288" i="38"/>
  <c r="K286" i="38"/>
  <c r="J286" i="38"/>
  <c r="I286" i="38"/>
  <c r="H286" i="38"/>
  <c r="G286" i="38"/>
  <c r="F286" i="38"/>
  <c r="K284" i="38"/>
  <c r="J284" i="38"/>
  <c r="I284" i="38"/>
  <c r="H284" i="38"/>
  <c r="G284" i="38"/>
  <c r="F284" i="38"/>
  <c r="K283" i="38"/>
  <c r="J283" i="38"/>
  <c r="I283" i="38"/>
  <c r="H283" i="38"/>
  <c r="G283" i="38"/>
  <c r="F283" i="38"/>
  <c r="K281" i="38"/>
  <c r="J281" i="38"/>
  <c r="I281" i="38"/>
  <c r="H281" i="38"/>
  <c r="G281" i="38"/>
  <c r="F281" i="38"/>
  <c r="K278" i="38"/>
  <c r="J278" i="38"/>
  <c r="I278" i="38"/>
  <c r="H278" i="38"/>
  <c r="G278" i="38"/>
  <c r="F278" i="38"/>
  <c r="K277" i="38"/>
  <c r="J277" i="38"/>
  <c r="I277" i="38"/>
  <c r="H277" i="38"/>
  <c r="G277" i="38"/>
  <c r="F277" i="38"/>
  <c r="K276" i="38"/>
  <c r="J276" i="38"/>
  <c r="I276" i="38"/>
  <c r="H276" i="38"/>
  <c r="G276" i="38"/>
  <c r="F276" i="38"/>
  <c r="K275" i="38"/>
  <c r="J275" i="38"/>
  <c r="I275" i="38"/>
  <c r="H275" i="38"/>
  <c r="G275" i="38"/>
  <c r="F275" i="38"/>
  <c r="K274" i="38"/>
  <c r="J274" i="38"/>
  <c r="I274" i="38"/>
  <c r="H274" i="38"/>
  <c r="G274" i="38"/>
  <c r="F274" i="38"/>
  <c r="K271" i="38"/>
  <c r="J271" i="38"/>
  <c r="I271" i="38"/>
  <c r="H271" i="38"/>
  <c r="G271" i="38"/>
  <c r="F271" i="38"/>
  <c r="K270" i="38"/>
  <c r="J270" i="38"/>
  <c r="I270" i="38"/>
  <c r="H270" i="38"/>
  <c r="G270" i="38"/>
  <c r="F270" i="38"/>
  <c r="K269" i="38"/>
  <c r="J269" i="38"/>
  <c r="I269" i="38"/>
  <c r="H269" i="38"/>
  <c r="G269" i="38"/>
  <c r="F269" i="38"/>
  <c r="K268" i="38"/>
  <c r="J268" i="38"/>
  <c r="I268" i="38"/>
  <c r="H268" i="38"/>
  <c r="G268" i="38"/>
  <c r="F268" i="38"/>
  <c r="K262" i="38"/>
  <c r="J262" i="38"/>
  <c r="I262" i="38"/>
  <c r="H262" i="38"/>
  <c r="G262" i="38"/>
  <c r="F262" i="38"/>
  <c r="K261" i="38"/>
  <c r="J261" i="38"/>
  <c r="I261" i="38"/>
  <c r="H261" i="38"/>
  <c r="G261" i="38"/>
  <c r="F261" i="38"/>
  <c r="K258" i="38"/>
  <c r="J258" i="38"/>
  <c r="I258" i="38"/>
  <c r="H258" i="38"/>
  <c r="G258" i="38"/>
  <c r="F258" i="38"/>
  <c r="K257" i="38"/>
  <c r="J257" i="38"/>
  <c r="I257" i="38"/>
  <c r="H257" i="38"/>
  <c r="G257" i="38"/>
  <c r="F257" i="38"/>
  <c r="K256" i="38"/>
  <c r="J256" i="38"/>
  <c r="I256" i="38"/>
  <c r="H256" i="38"/>
  <c r="G256" i="38"/>
  <c r="F256" i="38"/>
  <c r="K255" i="38"/>
  <c r="J255" i="38"/>
  <c r="I255" i="38"/>
  <c r="H255" i="38"/>
  <c r="G255" i="38"/>
  <c r="F255" i="38"/>
  <c r="K253" i="38"/>
  <c r="J253" i="38"/>
  <c r="I253" i="38"/>
  <c r="H253" i="38"/>
  <c r="G253" i="38"/>
  <c r="F253" i="38"/>
  <c r="K252" i="38"/>
  <c r="J252" i="38"/>
  <c r="J297" i="38" s="1"/>
  <c r="I252" i="38"/>
  <c r="H252" i="38"/>
  <c r="G252" i="38"/>
  <c r="F252" i="38"/>
  <c r="F297" i="38" s="1"/>
  <c r="N293" i="38"/>
  <c r="M293" i="38"/>
  <c r="L293" i="38"/>
  <c r="E293" i="38"/>
  <c r="D293" i="38"/>
  <c r="C293" i="38"/>
  <c r="N292" i="38"/>
  <c r="M292" i="38"/>
  <c r="L292" i="38"/>
  <c r="E292" i="38"/>
  <c r="D292" i="38"/>
  <c r="C292" i="38"/>
  <c r="N289" i="38"/>
  <c r="M289" i="38"/>
  <c r="L289" i="38"/>
  <c r="E289" i="38"/>
  <c r="D289" i="38"/>
  <c r="C289" i="38"/>
  <c r="N291" i="38"/>
  <c r="M291" i="38"/>
  <c r="L291" i="38"/>
  <c r="E291" i="38"/>
  <c r="D291" i="38"/>
  <c r="C291" i="38"/>
  <c r="N288" i="38"/>
  <c r="M288" i="38"/>
  <c r="L288" i="38"/>
  <c r="E288" i="38"/>
  <c r="D288" i="38"/>
  <c r="C288" i="38"/>
  <c r="N286" i="38"/>
  <c r="M286" i="38"/>
  <c r="L286" i="38"/>
  <c r="E286" i="38"/>
  <c r="D286" i="38"/>
  <c r="C286" i="38"/>
  <c r="N284" i="38"/>
  <c r="M284" i="38"/>
  <c r="L284" i="38"/>
  <c r="E284" i="38"/>
  <c r="D284" i="38"/>
  <c r="C284" i="38"/>
  <c r="N283" i="38"/>
  <c r="M283" i="38"/>
  <c r="L283" i="38"/>
  <c r="E283" i="38"/>
  <c r="D283" i="38"/>
  <c r="C283" i="38"/>
  <c r="N281" i="38"/>
  <c r="M281" i="38"/>
  <c r="L281" i="38"/>
  <c r="E281" i="38"/>
  <c r="D281" i="38"/>
  <c r="C281" i="38"/>
  <c r="N278" i="38"/>
  <c r="M278" i="38"/>
  <c r="L278" i="38"/>
  <c r="E278" i="38"/>
  <c r="D278" i="38"/>
  <c r="C278" i="38"/>
  <c r="N277" i="38"/>
  <c r="M277" i="38"/>
  <c r="L277" i="38"/>
  <c r="E277" i="38"/>
  <c r="D277" i="38"/>
  <c r="C277" i="38"/>
  <c r="N276" i="38"/>
  <c r="M276" i="38"/>
  <c r="L276" i="38"/>
  <c r="E276" i="38"/>
  <c r="D276" i="38"/>
  <c r="C276" i="38"/>
  <c r="N275" i="38"/>
  <c r="M275" i="38"/>
  <c r="L275" i="38"/>
  <c r="E275" i="38"/>
  <c r="D275" i="38"/>
  <c r="C275" i="38"/>
  <c r="N274" i="38"/>
  <c r="M274" i="38"/>
  <c r="L274" i="38"/>
  <c r="E274" i="38"/>
  <c r="D274" i="38"/>
  <c r="C274" i="38"/>
  <c r="N271" i="38"/>
  <c r="M271" i="38"/>
  <c r="L271" i="38"/>
  <c r="E271" i="38"/>
  <c r="D271" i="38"/>
  <c r="C271" i="38"/>
  <c r="N270" i="38"/>
  <c r="M270" i="38"/>
  <c r="L270" i="38"/>
  <c r="E270" i="38"/>
  <c r="D270" i="38"/>
  <c r="C270" i="38"/>
  <c r="N269" i="38"/>
  <c r="M269" i="38"/>
  <c r="L269" i="38"/>
  <c r="E269" i="38"/>
  <c r="D269" i="38"/>
  <c r="C269" i="38"/>
  <c r="N268" i="38"/>
  <c r="M268" i="38"/>
  <c r="L268" i="38"/>
  <c r="E268" i="38"/>
  <c r="D268" i="38"/>
  <c r="C268" i="38"/>
  <c r="N262" i="38"/>
  <c r="M262" i="38"/>
  <c r="L262" i="38"/>
  <c r="E262" i="38"/>
  <c r="D262" i="38"/>
  <c r="C262" i="38"/>
  <c r="M261" i="38"/>
  <c r="N261" i="38"/>
  <c r="D91" i="38"/>
  <c r="E91" i="38"/>
  <c r="F91" i="38"/>
  <c r="G91" i="38"/>
  <c r="H91" i="38"/>
  <c r="I91" i="38"/>
  <c r="J91" i="38"/>
  <c r="K91" i="38"/>
  <c r="L91" i="38"/>
  <c r="C91" i="38"/>
  <c r="D89" i="38"/>
  <c r="E89" i="38"/>
  <c r="F89" i="38"/>
  <c r="G89" i="38"/>
  <c r="H89" i="38"/>
  <c r="I89" i="38"/>
  <c r="J89" i="38"/>
  <c r="K89" i="38"/>
  <c r="L89" i="38"/>
  <c r="C89" i="38"/>
  <c r="D70" i="38"/>
  <c r="E70" i="38"/>
  <c r="F70" i="38"/>
  <c r="G70" i="38"/>
  <c r="H70" i="38"/>
  <c r="I70" i="38"/>
  <c r="J70" i="38"/>
  <c r="K70" i="38"/>
  <c r="L70" i="38"/>
  <c r="D71" i="38"/>
  <c r="E71" i="38"/>
  <c r="F71" i="38"/>
  <c r="G71" i="38"/>
  <c r="H71" i="38"/>
  <c r="I71" i="38"/>
  <c r="J71" i="38"/>
  <c r="K71" i="38"/>
  <c r="C71" i="38"/>
  <c r="C70" i="38"/>
  <c r="D58" i="38"/>
  <c r="E58" i="38"/>
  <c r="F58" i="38"/>
  <c r="G58" i="38"/>
  <c r="H58" i="38"/>
  <c r="I58" i="38"/>
  <c r="J58" i="38"/>
  <c r="K58" i="38"/>
  <c r="C58" i="38"/>
  <c r="H297" i="38" l="1"/>
  <c r="C389" i="38"/>
  <c r="C371" i="38"/>
  <c r="C377" i="38"/>
  <c r="C394" i="38"/>
  <c r="C393" i="38"/>
  <c r="C370" i="38"/>
  <c r="C363" i="38"/>
  <c r="C362" i="38"/>
  <c r="C358" i="38"/>
  <c r="N387" i="38"/>
  <c r="N371" i="38"/>
  <c r="N377" i="38"/>
  <c r="N363" i="38"/>
  <c r="N362" i="38"/>
  <c r="N358" i="38"/>
  <c r="N394" i="38"/>
  <c r="N393" i="38"/>
  <c r="N370" i="38"/>
  <c r="L376" i="38"/>
  <c r="L371" i="38"/>
  <c r="L377" i="38"/>
  <c r="L363" i="38"/>
  <c r="L362" i="38"/>
  <c r="L358" i="38"/>
  <c r="L394" i="38"/>
  <c r="L393" i="38"/>
  <c r="L370" i="38"/>
  <c r="J390" i="38"/>
  <c r="J371" i="38"/>
  <c r="J377" i="38"/>
  <c r="J363" i="38"/>
  <c r="J362" i="38"/>
  <c r="J358" i="38"/>
  <c r="J394" i="38"/>
  <c r="J393" i="38"/>
  <c r="J370" i="38"/>
  <c r="H390" i="38"/>
  <c r="H371" i="38"/>
  <c r="H377" i="38"/>
  <c r="H363" i="38"/>
  <c r="H362" i="38"/>
  <c r="H358" i="38"/>
  <c r="H394" i="38"/>
  <c r="H393" i="38"/>
  <c r="H370" i="38"/>
  <c r="F390" i="38"/>
  <c r="F371" i="38"/>
  <c r="F377" i="38"/>
  <c r="F363" i="38"/>
  <c r="F362" i="38"/>
  <c r="F358" i="38"/>
  <c r="F394" i="38"/>
  <c r="F393" i="38"/>
  <c r="F370" i="38"/>
  <c r="D351" i="38"/>
  <c r="D371" i="38"/>
  <c r="D377" i="38"/>
  <c r="D363" i="38"/>
  <c r="D362" i="38"/>
  <c r="D358" i="38"/>
  <c r="D394" i="38"/>
  <c r="D393" i="38"/>
  <c r="D370" i="38"/>
  <c r="M381" i="38"/>
  <c r="M371" i="38"/>
  <c r="M377" i="38"/>
  <c r="M394" i="38"/>
  <c r="M393" i="38"/>
  <c r="M370" i="38"/>
  <c r="M363" i="38"/>
  <c r="M362" i="38"/>
  <c r="M358" i="38"/>
  <c r="K390" i="38"/>
  <c r="K371" i="38"/>
  <c r="K377" i="38"/>
  <c r="K394" i="38"/>
  <c r="K393" i="38"/>
  <c r="K370" i="38"/>
  <c r="K363" i="38"/>
  <c r="K362" i="38"/>
  <c r="K358" i="38"/>
  <c r="I352" i="38"/>
  <c r="I371" i="38"/>
  <c r="I377" i="38"/>
  <c r="I394" i="38"/>
  <c r="I393" i="38"/>
  <c r="I370" i="38"/>
  <c r="I363" i="38"/>
  <c r="I362" i="38"/>
  <c r="I358" i="38"/>
  <c r="G390" i="38"/>
  <c r="G371" i="38"/>
  <c r="G377" i="38"/>
  <c r="G394" i="38"/>
  <c r="G393" i="38"/>
  <c r="G370" i="38"/>
  <c r="G363" i="38"/>
  <c r="G362" i="38"/>
  <c r="G358" i="38"/>
  <c r="E352" i="38"/>
  <c r="E371" i="38"/>
  <c r="E377" i="38"/>
  <c r="E394" i="38"/>
  <c r="E393" i="38"/>
  <c r="E370" i="38"/>
  <c r="E363" i="38"/>
  <c r="E362" i="38"/>
  <c r="E358" i="38"/>
  <c r="L14" i="53"/>
  <c r="D18" i="41"/>
  <c r="D18" i="50"/>
  <c r="H18" i="50" s="1"/>
  <c r="G297" i="38"/>
  <c r="I297" i="38"/>
  <c r="K297" i="38"/>
  <c r="M51" i="38"/>
  <c r="F350" i="38"/>
  <c r="J350" i="38"/>
  <c r="N350" i="38"/>
  <c r="H351" i="38"/>
  <c r="L351" i="38"/>
  <c r="L352" i="38"/>
  <c r="N352" i="38"/>
  <c r="F353" i="38"/>
  <c r="J353" i="38"/>
  <c r="N353" i="38"/>
  <c r="D355" i="38"/>
  <c r="H355" i="38"/>
  <c r="L355" i="38"/>
  <c r="D356" i="38"/>
  <c r="F356" i="38"/>
  <c r="H356" i="38"/>
  <c r="J356" i="38"/>
  <c r="C360" i="38"/>
  <c r="L364" i="38"/>
  <c r="L365" i="38"/>
  <c r="N365" i="38"/>
  <c r="F366" i="38"/>
  <c r="J366" i="38"/>
  <c r="N366" i="38"/>
  <c r="D368" i="38"/>
  <c r="H368" i="38"/>
  <c r="L368" i="38"/>
  <c r="D369" i="38"/>
  <c r="F369" i="38"/>
  <c r="H369" i="38"/>
  <c r="J369" i="38"/>
  <c r="L369" i="38"/>
  <c r="N369" i="38"/>
  <c r="F372" i="38"/>
  <c r="J372" i="38"/>
  <c r="N372" i="38"/>
  <c r="H373" i="38"/>
  <c r="L373" i="38"/>
  <c r="C374" i="38"/>
  <c r="F374" i="38"/>
  <c r="J374" i="38"/>
  <c r="C375" i="38"/>
  <c r="C378" i="38" s="1"/>
  <c r="O378" i="38" s="1"/>
  <c r="F375" i="38"/>
  <c r="H375" i="38"/>
  <c r="J375" i="38"/>
  <c r="L375" i="38"/>
  <c r="N375" i="38"/>
  <c r="F376" i="38"/>
  <c r="H376" i="38"/>
  <c r="J376" i="38"/>
  <c r="N376" i="38"/>
  <c r="F379" i="38"/>
  <c r="J379" i="38"/>
  <c r="N379" i="38"/>
  <c r="D380" i="38"/>
  <c r="H380" i="38"/>
  <c r="L380" i="38"/>
  <c r="C381" i="38"/>
  <c r="F381" i="38"/>
  <c r="J381" i="38"/>
  <c r="D382" i="38"/>
  <c r="F382" i="38"/>
  <c r="H382" i="38"/>
  <c r="J382" i="38"/>
  <c r="L382" i="38"/>
  <c r="N382" i="38"/>
  <c r="N383" i="38"/>
  <c r="H384" i="38"/>
  <c r="L384" i="38"/>
  <c r="L385" i="38"/>
  <c r="N385" i="38"/>
  <c r="D386" i="38"/>
  <c r="F386" i="38"/>
  <c r="H386" i="38"/>
  <c r="J386" i="38"/>
  <c r="L386" i="38"/>
  <c r="N386" i="38"/>
  <c r="F387" i="38"/>
  <c r="H387" i="38"/>
  <c r="J387" i="38"/>
  <c r="C388" i="38"/>
  <c r="F388" i="38"/>
  <c r="J388" i="38"/>
  <c r="E351" i="38"/>
  <c r="G351" i="38"/>
  <c r="I351" i="38"/>
  <c r="K351" i="38"/>
  <c r="M351" i="38"/>
  <c r="E353" i="38"/>
  <c r="G353" i="38"/>
  <c r="I353" i="38"/>
  <c r="K353" i="38"/>
  <c r="M353" i="38"/>
  <c r="E355" i="38"/>
  <c r="G355" i="38"/>
  <c r="I355" i="38"/>
  <c r="K355" i="38"/>
  <c r="M355" i="38"/>
  <c r="M356" i="38"/>
  <c r="M364" i="38"/>
  <c r="E366" i="38"/>
  <c r="G366" i="38"/>
  <c r="I366" i="38"/>
  <c r="K366" i="38"/>
  <c r="M366" i="38"/>
  <c r="E368" i="38"/>
  <c r="G368" i="38"/>
  <c r="I368" i="38"/>
  <c r="K368" i="38"/>
  <c r="M368" i="38"/>
  <c r="E372" i="38"/>
  <c r="G372" i="38"/>
  <c r="I372" i="38"/>
  <c r="K372" i="38"/>
  <c r="M372" i="38"/>
  <c r="E373" i="38"/>
  <c r="G373" i="38"/>
  <c r="I373" i="38"/>
  <c r="K373" i="38"/>
  <c r="M373" i="38"/>
  <c r="E374" i="38"/>
  <c r="G374" i="38"/>
  <c r="I374" i="38"/>
  <c r="K374" i="38"/>
  <c r="E379" i="38"/>
  <c r="G379" i="38"/>
  <c r="I379" i="38"/>
  <c r="K379" i="38"/>
  <c r="M379" i="38"/>
  <c r="E380" i="38"/>
  <c r="G380" i="38"/>
  <c r="I380" i="38"/>
  <c r="K380" i="38"/>
  <c r="M380" i="38"/>
  <c r="E381" i="38"/>
  <c r="G381" i="38"/>
  <c r="I381" i="38"/>
  <c r="K381" i="38"/>
  <c r="M383" i="38"/>
  <c r="E384" i="38"/>
  <c r="G384" i="38"/>
  <c r="I384" i="38"/>
  <c r="K384" i="38"/>
  <c r="M384" i="38"/>
  <c r="E388" i="38"/>
  <c r="G388" i="38"/>
  <c r="I388" i="38"/>
  <c r="K388" i="38"/>
  <c r="E389" i="38"/>
  <c r="I389" i="38"/>
  <c r="M389" i="38"/>
  <c r="L388" i="38"/>
  <c r="N388" i="38"/>
  <c r="F389" i="38"/>
  <c r="H389" i="38"/>
  <c r="J389" i="38"/>
  <c r="L389" i="38"/>
  <c r="N389" i="38"/>
  <c r="L390" i="38"/>
  <c r="N390" i="38"/>
  <c r="D391" i="38"/>
  <c r="M361" i="38"/>
  <c r="M392" i="38"/>
  <c r="K361" i="38"/>
  <c r="K392" i="38"/>
  <c r="I361" i="38"/>
  <c r="I392" i="38"/>
  <c r="G361" i="38"/>
  <c r="G392" i="38"/>
  <c r="E361" i="38"/>
  <c r="E392" i="38"/>
  <c r="L356" i="38"/>
  <c r="N356" i="38"/>
  <c r="C385" i="38"/>
  <c r="C361" i="38"/>
  <c r="C392" i="38"/>
  <c r="N361" i="38"/>
  <c r="N392" i="38"/>
  <c r="L361" i="38"/>
  <c r="L392" i="38"/>
  <c r="J352" i="38"/>
  <c r="J361" i="38"/>
  <c r="J392" i="38"/>
  <c r="H352" i="38"/>
  <c r="H361" i="38"/>
  <c r="H392" i="38"/>
  <c r="F352" i="38"/>
  <c r="F361" i="38"/>
  <c r="F392" i="38"/>
  <c r="D352" i="38"/>
  <c r="D361" i="38"/>
  <c r="D392" i="38"/>
  <c r="L360" i="38"/>
  <c r="N367" i="38"/>
  <c r="N391" i="38"/>
  <c r="H22" i="31"/>
  <c r="C353" i="38"/>
  <c r="M360" i="38"/>
  <c r="M367" i="38"/>
  <c r="M376" i="38"/>
  <c r="M387" i="38"/>
  <c r="M391" i="38"/>
  <c r="L22" i="40"/>
  <c r="L22" i="41"/>
  <c r="L22" i="42"/>
  <c r="L22" i="43"/>
  <c r="L22" i="44"/>
  <c r="L374" i="38"/>
  <c r="L381" i="38"/>
  <c r="L387" i="38"/>
  <c r="L391" i="38"/>
  <c r="N374" i="38"/>
  <c r="N381" i="38"/>
  <c r="D384" i="38"/>
  <c r="C387" i="38"/>
  <c r="E387" i="38"/>
  <c r="D390" i="38"/>
  <c r="E391" i="38"/>
  <c r="C364" i="38"/>
  <c r="H14" i="46"/>
  <c r="L14" i="46" s="1"/>
  <c r="O399" i="38"/>
  <c r="H22" i="5" s="1"/>
  <c r="H14" i="43"/>
  <c r="L14" i="43" s="1"/>
  <c r="F17" i="21"/>
  <c r="F18" i="21" s="1"/>
  <c r="F17" i="23"/>
  <c r="F18" i="23" s="1"/>
  <c r="F17" i="19"/>
  <c r="F18" i="19" s="1"/>
  <c r="F17" i="46"/>
  <c r="F18" i="46" s="1"/>
  <c r="F17" i="45"/>
  <c r="F18" i="45" s="1"/>
  <c r="F17" i="17"/>
  <c r="F18" i="17" s="1"/>
  <c r="F17" i="15"/>
  <c r="F18" i="15" s="1"/>
  <c r="F17" i="14"/>
  <c r="F18" i="14" s="1"/>
  <c r="F17" i="12"/>
  <c r="F18" i="12" s="1"/>
  <c r="F17" i="36"/>
  <c r="F18" i="36" s="1"/>
  <c r="F17" i="29"/>
  <c r="F18" i="29" s="1"/>
  <c r="F17" i="40"/>
  <c r="F18" i="40" s="1"/>
  <c r="F17" i="6"/>
  <c r="F18" i="6" s="1"/>
  <c r="F17" i="7"/>
  <c r="F18" i="7" s="1"/>
  <c r="F17" i="31"/>
  <c r="F18" i="31" s="1"/>
  <c r="F17" i="42"/>
  <c r="F18" i="42" s="1"/>
  <c r="F17" i="9"/>
  <c r="F18" i="9" s="1"/>
  <c r="F17" i="32"/>
  <c r="F18" i="32" s="1"/>
  <c r="F17" i="13"/>
  <c r="F18" i="13" s="1"/>
  <c r="F17" i="44"/>
  <c r="F18" i="44" s="1"/>
  <c r="F17" i="18"/>
  <c r="F18" i="18" s="1"/>
  <c r="F17" i="47"/>
  <c r="F18" i="47" s="1"/>
  <c r="F17" i="34"/>
  <c r="F18" i="34" s="1"/>
  <c r="F17" i="4"/>
  <c r="F18" i="4" s="1"/>
  <c r="F17" i="5"/>
  <c r="F18" i="5" s="1"/>
  <c r="F17" i="35"/>
  <c r="F18" i="35" s="1"/>
  <c r="F17" i="41"/>
  <c r="F18" i="41" s="1"/>
  <c r="H18" i="41" s="1"/>
  <c r="F17" i="8"/>
  <c r="F18" i="8" s="1"/>
  <c r="F17" i="43"/>
  <c r="F18" i="43" s="1"/>
  <c r="F17" i="10"/>
  <c r="F18" i="10" s="1"/>
  <c r="F17" i="11"/>
  <c r="F18" i="11" s="1"/>
  <c r="F17" i="37"/>
  <c r="F18" i="37" s="1"/>
  <c r="F17" i="30"/>
  <c r="F18" i="30" s="1"/>
  <c r="F17" i="20"/>
  <c r="F18" i="20" s="1"/>
  <c r="D354" i="38"/>
  <c r="O354" i="38" s="1"/>
  <c r="D359" i="38"/>
  <c r="D366" i="38"/>
  <c r="D373" i="38"/>
  <c r="D375" i="38"/>
  <c r="E376" i="38"/>
  <c r="D379" i="38"/>
  <c r="C351" i="38"/>
  <c r="C355" i="38"/>
  <c r="C356" i="38"/>
  <c r="C359" i="38"/>
  <c r="C367" i="38"/>
  <c r="C368" i="38"/>
  <c r="C369" i="38"/>
  <c r="C372" i="38"/>
  <c r="C373" i="38"/>
  <c r="C376" i="38"/>
  <c r="C379" i="38"/>
  <c r="C384" i="38"/>
  <c r="C383" i="38"/>
  <c r="M287" i="38"/>
  <c r="O237" i="38"/>
  <c r="D17" i="46" s="1"/>
  <c r="O217" i="38"/>
  <c r="D17" i="43" s="1"/>
  <c r="K63" i="38"/>
  <c r="I63" i="38"/>
  <c r="E66" i="38"/>
  <c r="E85" i="38"/>
  <c r="E88" i="38"/>
  <c r="E90" i="38"/>
  <c r="E93" i="38"/>
  <c r="E96" i="38"/>
  <c r="O262" i="38"/>
  <c r="L58" i="38"/>
  <c r="O254" i="38"/>
  <c r="L267" i="38"/>
  <c r="O216" i="38"/>
  <c r="D17" i="42" s="1"/>
  <c r="O235" i="38"/>
  <c r="D17" i="45" s="1"/>
  <c r="M285" i="38"/>
  <c r="O86" i="38"/>
  <c r="O94" i="38"/>
  <c r="M266" i="38"/>
  <c r="O266" i="38" s="1"/>
  <c r="C390" i="38"/>
  <c r="C391" i="38"/>
  <c r="C352" i="38"/>
  <c r="C365" i="38"/>
  <c r="O301" i="38"/>
  <c r="O302" i="38"/>
  <c r="D18" i="40" s="1"/>
  <c r="O304" i="38"/>
  <c r="D18" i="6" s="1"/>
  <c r="O306" i="38"/>
  <c r="D18" i="7" s="1"/>
  <c r="O309" i="38"/>
  <c r="D18" i="31" s="1"/>
  <c r="O316" i="38"/>
  <c r="D18" i="9" s="1"/>
  <c r="O318" i="38"/>
  <c r="D18" i="29" s="1"/>
  <c r="O322" i="38"/>
  <c r="D18" i="36" s="1"/>
  <c r="O324" i="38"/>
  <c r="D18" i="12" s="1"/>
  <c r="O326" i="38"/>
  <c r="D18" i="14" s="1"/>
  <c r="O329" i="38"/>
  <c r="D18" i="15" s="1"/>
  <c r="O331" i="38"/>
  <c r="D18" i="17" s="1"/>
  <c r="O334" i="38"/>
  <c r="D18" i="18" s="1"/>
  <c r="O335" i="38"/>
  <c r="O337" i="38"/>
  <c r="D18" i="19" s="1"/>
  <c r="O339" i="38"/>
  <c r="D18" i="23" s="1"/>
  <c r="O341" i="38"/>
  <c r="D18" i="21" s="1"/>
  <c r="C350" i="38"/>
  <c r="E350" i="38"/>
  <c r="G350" i="38"/>
  <c r="I350" i="38"/>
  <c r="K350" i="38"/>
  <c r="M350" i="38"/>
  <c r="C357" i="38"/>
  <c r="O357" i="38" s="1"/>
  <c r="O300" i="38"/>
  <c r="D18" i="34" s="1"/>
  <c r="O303" i="38"/>
  <c r="D18" i="5" s="1"/>
  <c r="O305" i="38"/>
  <c r="D18" i="35" s="1"/>
  <c r="O310" i="38"/>
  <c r="D18" i="8" s="1"/>
  <c r="O314" i="38"/>
  <c r="D18" i="42" s="1"/>
  <c r="H18" i="42" s="1"/>
  <c r="O315" i="38"/>
  <c r="D18" i="43" s="1"/>
  <c r="O317" i="38"/>
  <c r="D18" i="10" s="1"/>
  <c r="O319" i="38"/>
  <c r="O323" i="38"/>
  <c r="D18" i="11" s="1"/>
  <c r="O325" i="38"/>
  <c r="D18" i="13" s="1"/>
  <c r="O330" i="38"/>
  <c r="D18" i="44" s="1"/>
  <c r="O332" i="38"/>
  <c r="D18" i="37" s="1"/>
  <c r="O333" i="38"/>
  <c r="O336" i="38"/>
  <c r="D18" i="30" s="1"/>
  <c r="O338" i="38"/>
  <c r="D18" i="47" s="1"/>
  <c r="O340" i="38"/>
  <c r="O269" i="38"/>
  <c r="O268" i="38"/>
  <c r="O259" i="38"/>
  <c r="O240" i="38"/>
  <c r="O232" i="38"/>
  <c r="D17" i="44" s="1"/>
  <c r="O209" i="38"/>
  <c r="D17" i="41" s="1"/>
  <c r="H14" i="44"/>
  <c r="L14" i="44" s="1"/>
  <c r="L14" i="45"/>
  <c r="D14" i="47"/>
  <c r="H14" i="41"/>
  <c r="L14" i="41" s="1"/>
  <c r="O204" i="38"/>
  <c r="D17" i="40" s="1"/>
  <c r="L14" i="42"/>
  <c r="H14" i="40"/>
  <c r="L14" i="40" s="1"/>
  <c r="L71" i="38"/>
  <c r="N41" i="38"/>
  <c r="N91" i="38" s="1"/>
  <c r="M91" i="38"/>
  <c r="N20" i="38"/>
  <c r="M70" i="38"/>
  <c r="M71" i="38"/>
  <c r="N21" i="38"/>
  <c r="N71" i="38" s="1"/>
  <c r="N39" i="38"/>
  <c r="N89" i="38" s="1"/>
  <c r="M89" i="38"/>
  <c r="M58" i="38"/>
  <c r="O44" i="38"/>
  <c r="O36" i="38"/>
  <c r="O236" i="38"/>
  <c r="D17" i="18" s="1"/>
  <c r="O10" i="38"/>
  <c r="O12" i="38"/>
  <c r="O15" i="38"/>
  <c r="O22" i="38"/>
  <c r="O24" i="38"/>
  <c r="O28" i="38"/>
  <c r="O30" i="38"/>
  <c r="O32" i="38"/>
  <c r="O34" i="38"/>
  <c r="O37" i="38"/>
  <c r="L261" i="38"/>
  <c r="E261" i="38"/>
  <c r="D261" i="38"/>
  <c r="C261" i="38"/>
  <c r="N258" i="38"/>
  <c r="M258" i="38"/>
  <c r="L258" i="38"/>
  <c r="E258" i="38"/>
  <c r="D258" i="38"/>
  <c r="C258" i="38"/>
  <c r="N257" i="38"/>
  <c r="M257" i="38"/>
  <c r="L257" i="38"/>
  <c r="E257" i="38"/>
  <c r="D257" i="38"/>
  <c r="C257" i="38"/>
  <c r="N256" i="38"/>
  <c r="M256" i="38"/>
  <c r="L256" i="38"/>
  <c r="E256" i="38"/>
  <c r="D256" i="38"/>
  <c r="C256" i="38"/>
  <c r="N255" i="38"/>
  <c r="M255" i="38"/>
  <c r="L255" i="38"/>
  <c r="E255" i="38"/>
  <c r="D255" i="38"/>
  <c r="C255" i="38"/>
  <c r="N253" i="38"/>
  <c r="M253" i="38"/>
  <c r="L253" i="38"/>
  <c r="E253" i="38"/>
  <c r="D253" i="38"/>
  <c r="C253" i="38"/>
  <c r="N252" i="38"/>
  <c r="N297" i="38" s="1"/>
  <c r="M252" i="38"/>
  <c r="L252" i="38"/>
  <c r="E252" i="38"/>
  <c r="E297" i="38" s="1"/>
  <c r="D252" i="38"/>
  <c r="D297" i="38" s="1"/>
  <c r="C252" i="38"/>
  <c r="O243" i="38"/>
  <c r="D17" i="21" s="1"/>
  <c r="O242" i="38"/>
  <c r="O241" i="38"/>
  <c r="D17" i="23" s="1"/>
  <c r="O239" i="38"/>
  <c r="D17" i="19" s="1"/>
  <c r="O238" i="38"/>
  <c r="D17" i="30" s="1"/>
  <c r="O234" i="38"/>
  <c r="D17" i="37" s="1"/>
  <c r="O233" i="38"/>
  <c r="D17" i="17" s="1"/>
  <c r="O231" i="38"/>
  <c r="D17" i="15" s="1"/>
  <c r="O230" i="38"/>
  <c r="O228" i="38"/>
  <c r="D17" i="14" s="1"/>
  <c r="O227" i="38"/>
  <c r="D17" i="13" s="1"/>
  <c r="O226" i="38"/>
  <c r="D17" i="12" s="1"/>
  <c r="O225" i="38"/>
  <c r="D17" i="11" s="1"/>
  <c r="O224" i="38"/>
  <c r="D17" i="36" s="1"/>
  <c r="O221" i="38"/>
  <c r="D17" i="32" s="1"/>
  <c r="O220" i="38"/>
  <c r="D17" i="29" s="1"/>
  <c r="O219" i="38"/>
  <c r="D17" i="10" s="1"/>
  <c r="O218" i="38"/>
  <c r="D17" i="9" s="1"/>
  <c r="O212" i="38"/>
  <c r="D17" i="8" s="1"/>
  <c r="D13" i="21"/>
  <c r="D14" i="21" s="1"/>
  <c r="D13" i="20"/>
  <c r="D14" i="20" s="1"/>
  <c r="D13" i="23"/>
  <c r="D14" i="23" s="1"/>
  <c r="D13" i="19"/>
  <c r="D14" i="19" s="1"/>
  <c r="D13" i="30"/>
  <c r="D14" i="30" s="1"/>
  <c r="D13" i="18"/>
  <c r="D13" i="37"/>
  <c r="D13" i="17"/>
  <c r="D14" i="17" s="1"/>
  <c r="D13" i="15"/>
  <c r="D14" i="15" s="1"/>
  <c r="D13" i="14"/>
  <c r="D14" i="14" s="1"/>
  <c r="D13" i="13"/>
  <c r="D14" i="13" s="1"/>
  <c r="D13" i="12"/>
  <c r="D14" i="12" s="1"/>
  <c r="D13" i="11"/>
  <c r="D14" i="11" s="1"/>
  <c r="D13" i="36"/>
  <c r="D13" i="32"/>
  <c r="D14" i="32" s="1"/>
  <c r="D13" i="29"/>
  <c r="D14" i="29" s="1"/>
  <c r="D13" i="10"/>
  <c r="D14" i="10" s="1"/>
  <c r="D13" i="9"/>
  <c r="D14" i="9" s="1"/>
  <c r="D13" i="8"/>
  <c r="D14" i="8" s="1"/>
  <c r="D13" i="31"/>
  <c r="D14" i="31" s="1"/>
  <c r="D13" i="7"/>
  <c r="D14" i="7" s="1"/>
  <c r="D13" i="35"/>
  <c r="D13" i="6"/>
  <c r="D14" i="6" s="1"/>
  <c r="D13" i="5"/>
  <c r="D14" i="5" s="1"/>
  <c r="D13" i="4"/>
  <c r="D14" i="4" s="1"/>
  <c r="D151" i="38"/>
  <c r="E151" i="38"/>
  <c r="F151" i="38"/>
  <c r="G151" i="38"/>
  <c r="H151" i="38"/>
  <c r="I151" i="38"/>
  <c r="J151" i="38"/>
  <c r="K151" i="38"/>
  <c r="L151" i="38"/>
  <c r="M151" i="38"/>
  <c r="N151" i="38"/>
  <c r="O151" i="38"/>
  <c r="C151" i="38"/>
  <c r="D13" i="34"/>
  <c r="D14" i="34" s="1"/>
  <c r="D57" i="38"/>
  <c r="E57" i="38"/>
  <c r="F57" i="38"/>
  <c r="G57" i="38"/>
  <c r="H57" i="38"/>
  <c r="I57" i="38"/>
  <c r="J57" i="38"/>
  <c r="K57" i="38"/>
  <c r="L57" i="38"/>
  <c r="M57" i="38"/>
  <c r="N57" i="38"/>
  <c r="D59" i="38"/>
  <c r="E59" i="38"/>
  <c r="F59" i="38"/>
  <c r="G59" i="38"/>
  <c r="H59" i="38"/>
  <c r="I59" i="38"/>
  <c r="J59" i="38"/>
  <c r="K59" i="38"/>
  <c r="L59" i="38"/>
  <c r="M59" i="38"/>
  <c r="N59" i="38"/>
  <c r="D60" i="38"/>
  <c r="E60" i="38"/>
  <c r="F60" i="38"/>
  <c r="G60" i="38"/>
  <c r="H60" i="38"/>
  <c r="I60" i="38"/>
  <c r="J60" i="38"/>
  <c r="K60" i="38"/>
  <c r="L60" i="38"/>
  <c r="M60" i="38"/>
  <c r="N60" i="38"/>
  <c r="D61" i="38"/>
  <c r="E61" i="38"/>
  <c r="F61" i="38"/>
  <c r="G61" i="38"/>
  <c r="H61" i="38"/>
  <c r="I61" i="38"/>
  <c r="J61" i="38"/>
  <c r="K61" i="38"/>
  <c r="L61" i="38"/>
  <c r="M61" i="38"/>
  <c r="N61" i="38"/>
  <c r="D62" i="38"/>
  <c r="E62" i="38"/>
  <c r="F62" i="38"/>
  <c r="G62" i="38"/>
  <c r="H62" i="38"/>
  <c r="I62" i="38"/>
  <c r="J62" i="38"/>
  <c r="K62" i="38"/>
  <c r="L62" i="38"/>
  <c r="M62" i="38"/>
  <c r="N62" i="38"/>
  <c r="D65" i="38"/>
  <c r="E65" i="38"/>
  <c r="F65" i="38"/>
  <c r="G65" i="38"/>
  <c r="H65" i="38"/>
  <c r="I65" i="38"/>
  <c r="J65" i="38"/>
  <c r="K65" i="38"/>
  <c r="L65" i="38"/>
  <c r="M65" i="38"/>
  <c r="N65" i="38"/>
  <c r="D66" i="38"/>
  <c r="F66" i="38"/>
  <c r="G66" i="38"/>
  <c r="H66" i="38"/>
  <c r="I66" i="38"/>
  <c r="J66" i="38"/>
  <c r="K66" i="38"/>
  <c r="L66" i="38"/>
  <c r="M66" i="38"/>
  <c r="N66" i="38"/>
  <c r="D72" i="38"/>
  <c r="E72" i="38"/>
  <c r="F72" i="38"/>
  <c r="G72" i="38"/>
  <c r="H72" i="38"/>
  <c r="I72" i="38"/>
  <c r="J72" i="38"/>
  <c r="K72" i="38"/>
  <c r="L72" i="38"/>
  <c r="M72" i="38"/>
  <c r="N72" i="38"/>
  <c r="D73" i="38"/>
  <c r="F73" i="38"/>
  <c r="G73" i="38"/>
  <c r="H73" i="38"/>
  <c r="I73" i="38"/>
  <c r="J73" i="38"/>
  <c r="K73" i="38"/>
  <c r="L73" i="38"/>
  <c r="M73" i="38"/>
  <c r="N73" i="38"/>
  <c r="D74" i="38"/>
  <c r="E74" i="38"/>
  <c r="F74" i="38"/>
  <c r="G74" i="38"/>
  <c r="H74" i="38"/>
  <c r="I74" i="38"/>
  <c r="J74" i="38"/>
  <c r="K74" i="38"/>
  <c r="L74" i="38"/>
  <c r="M74" i="38"/>
  <c r="N74" i="38"/>
  <c r="D75" i="38"/>
  <c r="F75" i="38"/>
  <c r="G75" i="38"/>
  <c r="H75" i="38"/>
  <c r="I75" i="38"/>
  <c r="J75" i="38"/>
  <c r="K75" i="38"/>
  <c r="L75" i="38"/>
  <c r="M75" i="38"/>
  <c r="N75" i="38"/>
  <c r="D78" i="38"/>
  <c r="E78" i="38"/>
  <c r="F78" i="38"/>
  <c r="G78" i="38"/>
  <c r="H78" i="38"/>
  <c r="I78" i="38"/>
  <c r="J78" i="38"/>
  <c r="K78" i="38"/>
  <c r="L78" i="38"/>
  <c r="M78" i="38"/>
  <c r="N78" i="38"/>
  <c r="D79" i="38"/>
  <c r="F79" i="38"/>
  <c r="G79" i="38"/>
  <c r="H79" i="38"/>
  <c r="I79" i="38"/>
  <c r="J79" i="38"/>
  <c r="K79" i="38"/>
  <c r="L79" i="38"/>
  <c r="M79" i="38"/>
  <c r="N79" i="38"/>
  <c r="D80" i="38"/>
  <c r="E80" i="38"/>
  <c r="F80" i="38"/>
  <c r="G80" i="38"/>
  <c r="H80" i="38"/>
  <c r="I80" i="38"/>
  <c r="J80" i="38"/>
  <c r="K80" i="38"/>
  <c r="L80" i="38"/>
  <c r="M80" i="38"/>
  <c r="N80" i="38"/>
  <c r="D81" i="38"/>
  <c r="F81" i="38"/>
  <c r="G81" i="38"/>
  <c r="H81" i="38"/>
  <c r="I81" i="38"/>
  <c r="J81" i="38"/>
  <c r="K81" i="38"/>
  <c r="L81" i="38"/>
  <c r="M81" i="38"/>
  <c r="N81" i="38"/>
  <c r="D82" i="38"/>
  <c r="E82" i="38"/>
  <c r="F82" i="38"/>
  <c r="G82" i="38"/>
  <c r="H82" i="38"/>
  <c r="I82" i="38"/>
  <c r="J82" i="38"/>
  <c r="K82" i="38"/>
  <c r="L82" i="38"/>
  <c r="M82" i="38"/>
  <c r="N82" i="38"/>
  <c r="D84" i="38"/>
  <c r="E84" i="38"/>
  <c r="F84" i="38"/>
  <c r="G84" i="38"/>
  <c r="H84" i="38"/>
  <c r="I84" i="38"/>
  <c r="J84" i="38"/>
  <c r="K84" i="38"/>
  <c r="L84" i="38"/>
  <c r="M84" i="38"/>
  <c r="N84" i="38"/>
  <c r="D85" i="38"/>
  <c r="F85" i="38"/>
  <c r="G85" i="38"/>
  <c r="H85" i="38"/>
  <c r="I85" i="38"/>
  <c r="J85" i="38"/>
  <c r="K85" i="38"/>
  <c r="L85" i="38"/>
  <c r="M85" i="38"/>
  <c r="N85" i="38"/>
  <c r="D87" i="38"/>
  <c r="E87" i="38"/>
  <c r="F87" i="38"/>
  <c r="G87" i="38"/>
  <c r="H87" i="38"/>
  <c r="I87" i="38"/>
  <c r="J87" i="38"/>
  <c r="K87" i="38"/>
  <c r="L87" i="38"/>
  <c r="M87" i="38"/>
  <c r="N87" i="38"/>
  <c r="D88" i="38"/>
  <c r="F88" i="38"/>
  <c r="G88" i="38"/>
  <c r="H88" i="38"/>
  <c r="I88" i="38"/>
  <c r="J88" i="38"/>
  <c r="K88" i="38"/>
  <c r="L88" i="38"/>
  <c r="M88" i="38"/>
  <c r="N88" i="38"/>
  <c r="D90" i="38"/>
  <c r="F90" i="38"/>
  <c r="G90" i="38"/>
  <c r="H90" i="38"/>
  <c r="I90" i="38"/>
  <c r="J90" i="38"/>
  <c r="K90" i="38"/>
  <c r="L90" i="38"/>
  <c r="M90" i="38"/>
  <c r="N90" i="38"/>
  <c r="D92" i="38"/>
  <c r="E92" i="38"/>
  <c r="F92" i="38"/>
  <c r="G92" i="38"/>
  <c r="H92" i="38"/>
  <c r="I92" i="38"/>
  <c r="J92" i="38"/>
  <c r="K92" i="38"/>
  <c r="L92" i="38"/>
  <c r="M92" i="38"/>
  <c r="N92" i="38"/>
  <c r="D93" i="38"/>
  <c r="F93" i="38"/>
  <c r="G93" i="38"/>
  <c r="H93" i="38"/>
  <c r="I93" i="38"/>
  <c r="J93" i="38"/>
  <c r="K93" i="38"/>
  <c r="L93" i="38"/>
  <c r="M93" i="38"/>
  <c r="N93" i="38"/>
  <c r="D95" i="38"/>
  <c r="E95" i="38"/>
  <c r="F95" i="38"/>
  <c r="G95" i="38"/>
  <c r="H95" i="38"/>
  <c r="I95" i="38"/>
  <c r="J95" i="38"/>
  <c r="K95" i="38"/>
  <c r="L95" i="38"/>
  <c r="M95" i="38"/>
  <c r="N95" i="38"/>
  <c r="D96" i="38"/>
  <c r="F96" i="38"/>
  <c r="G96" i="38"/>
  <c r="H96" i="38"/>
  <c r="I96" i="38"/>
  <c r="J96" i="38"/>
  <c r="K96" i="38"/>
  <c r="L96" i="38"/>
  <c r="M96" i="38"/>
  <c r="N96" i="38"/>
  <c r="D97" i="38"/>
  <c r="E97" i="38"/>
  <c r="F97" i="38"/>
  <c r="G97" i="38"/>
  <c r="H97" i="38"/>
  <c r="I97" i="38"/>
  <c r="J97" i="38"/>
  <c r="K97" i="38"/>
  <c r="L97" i="38"/>
  <c r="M97" i="38"/>
  <c r="N97" i="38"/>
  <c r="C97" i="38"/>
  <c r="C96" i="38"/>
  <c r="C95" i="38"/>
  <c r="C93" i="38"/>
  <c r="C92" i="38"/>
  <c r="C90" i="38"/>
  <c r="C88" i="38"/>
  <c r="C87" i="38"/>
  <c r="C85" i="38"/>
  <c r="C84" i="38"/>
  <c r="C82" i="38"/>
  <c r="C81" i="38"/>
  <c r="C80" i="38"/>
  <c r="C79" i="38"/>
  <c r="C78" i="38"/>
  <c r="C75" i="38"/>
  <c r="C74" i="38"/>
  <c r="C73" i="38"/>
  <c r="C72" i="38"/>
  <c r="C66" i="38"/>
  <c r="C65" i="38"/>
  <c r="C62" i="38"/>
  <c r="C61" i="38"/>
  <c r="C60" i="38"/>
  <c r="C59" i="38"/>
  <c r="C57" i="38"/>
  <c r="C56" i="38"/>
  <c r="D56" i="38"/>
  <c r="E56" i="38"/>
  <c r="F56" i="38"/>
  <c r="G56" i="38"/>
  <c r="H56" i="38"/>
  <c r="I56" i="38"/>
  <c r="J56" i="38"/>
  <c r="K56" i="38"/>
  <c r="L56" i="38"/>
  <c r="M56" i="38"/>
  <c r="N56" i="38"/>
  <c r="O104" i="38"/>
  <c r="O43" i="38"/>
  <c r="O45" i="38"/>
  <c r="O46" i="38"/>
  <c r="O6" i="38"/>
  <c r="G2" i="4"/>
  <c r="G2" i="5" s="1"/>
  <c r="G2" i="6" s="1"/>
  <c r="G2" i="35" s="1"/>
  <c r="G2" i="50" s="1"/>
  <c r="L22" i="32"/>
  <c r="L22" i="10"/>
  <c r="L22" i="8"/>
  <c r="L22" i="7"/>
  <c r="L22" i="6"/>
  <c r="L22" i="11"/>
  <c r="L22" i="13"/>
  <c r="L22" i="18"/>
  <c r="L22" i="21"/>
  <c r="M181" i="38" l="1"/>
  <c r="M197" i="38"/>
  <c r="M174" i="38"/>
  <c r="M166" i="38"/>
  <c r="M198" i="38"/>
  <c r="M167" i="38"/>
  <c r="M162" i="38"/>
  <c r="K181" i="38"/>
  <c r="K197" i="38"/>
  <c r="K174" i="38"/>
  <c r="K166" i="38"/>
  <c r="K198" i="38"/>
  <c r="K167" i="38"/>
  <c r="K162" i="38"/>
  <c r="I181" i="38"/>
  <c r="I197" i="38"/>
  <c r="I174" i="38"/>
  <c r="I166" i="38"/>
  <c r="I198" i="38"/>
  <c r="I167" i="38"/>
  <c r="I162" i="38"/>
  <c r="G181" i="38"/>
  <c r="G197" i="38"/>
  <c r="G174" i="38"/>
  <c r="G166" i="38"/>
  <c r="G198" i="38"/>
  <c r="G167" i="38"/>
  <c r="G162" i="38"/>
  <c r="E181" i="38"/>
  <c r="E197" i="38"/>
  <c r="E174" i="38"/>
  <c r="E166" i="38"/>
  <c r="E198" i="38"/>
  <c r="E167" i="38"/>
  <c r="E162" i="38"/>
  <c r="O362" i="38"/>
  <c r="O370" i="38"/>
  <c r="O394" i="38"/>
  <c r="O371" i="38"/>
  <c r="C181" i="38"/>
  <c r="C197" i="38"/>
  <c r="C174" i="38"/>
  <c r="C166" i="38"/>
  <c r="C162" i="38"/>
  <c r="C198" i="38"/>
  <c r="C167" i="38"/>
  <c r="N181" i="38"/>
  <c r="N198" i="38"/>
  <c r="N167" i="38"/>
  <c r="N162" i="38"/>
  <c r="N197" i="38"/>
  <c r="N174" i="38"/>
  <c r="N166" i="38"/>
  <c r="L181" i="38"/>
  <c r="L198" i="38"/>
  <c r="L167" i="38"/>
  <c r="L162" i="38"/>
  <c r="L197" i="38"/>
  <c r="L174" i="38"/>
  <c r="L166" i="38"/>
  <c r="J181" i="38"/>
  <c r="J198" i="38"/>
  <c r="J167" i="38"/>
  <c r="J162" i="38"/>
  <c r="J197" i="38"/>
  <c r="J174" i="38"/>
  <c r="J166" i="38"/>
  <c r="H181" i="38"/>
  <c r="H198" i="38"/>
  <c r="H167" i="38"/>
  <c r="H162" i="38"/>
  <c r="H197" i="38"/>
  <c r="H174" i="38"/>
  <c r="H166" i="38"/>
  <c r="F181" i="38"/>
  <c r="F198" i="38"/>
  <c r="F167" i="38"/>
  <c r="F162" i="38"/>
  <c r="F197" i="38"/>
  <c r="F174" i="38"/>
  <c r="F166" i="38"/>
  <c r="D181" i="38"/>
  <c r="D198" i="38"/>
  <c r="D167" i="38"/>
  <c r="D162" i="38"/>
  <c r="D197" i="38"/>
  <c r="D174" i="38"/>
  <c r="D166" i="38"/>
  <c r="O358" i="38"/>
  <c r="O363" i="38"/>
  <c r="O393" i="38"/>
  <c r="O377" i="38"/>
  <c r="F23" i="3"/>
  <c r="O389" i="38"/>
  <c r="O374" i="38"/>
  <c r="L297" i="38"/>
  <c r="O383" i="38"/>
  <c r="L18" i="50"/>
  <c r="O345" i="38"/>
  <c r="C395" i="38"/>
  <c r="H395" i="38"/>
  <c r="M395" i="38"/>
  <c r="I395" i="38"/>
  <c r="E395" i="38"/>
  <c r="L101" i="38"/>
  <c r="J101" i="38"/>
  <c r="H101" i="38"/>
  <c r="H414" i="38" s="1"/>
  <c r="F101" i="38"/>
  <c r="D101" i="38"/>
  <c r="M297" i="38"/>
  <c r="K395" i="38"/>
  <c r="G395" i="38"/>
  <c r="D395" i="38"/>
  <c r="D18" i="32"/>
  <c r="H18" i="32" s="1"/>
  <c r="D18" i="53"/>
  <c r="H18" i="53" s="1"/>
  <c r="F395" i="38"/>
  <c r="J395" i="38"/>
  <c r="N395" i="38"/>
  <c r="L395" i="38"/>
  <c r="O375" i="38"/>
  <c r="O366" i="38"/>
  <c r="O385" i="38"/>
  <c r="H17" i="9"/>
  <c r="M101" i="38"/>
  <c r="K101" i="38"/>
  <c r="I101" i="38"/>
  <c r="G101" i="38"/>
  <c r="G414" i="38" s="1"/>
  <c r="C101" i="38"/>
  <c r="O380" i="38"/>
  <c r="O388" i="38"/>
  <c r="O365" i="38"/>
  <c r="O372" i="38"/>
  <c r="O368" i="38"/>
  <c r="O355" i="38"/>
  <c r="O364" i="38"/>
  <c r="O353" i="38"/>
  <c r="N51" i="38"/>
  <c r="H17" i="45"/>
  <c r="O386" i="38"/>
  <c r="O382" i="38"/>
  <c r="O369" i="38"/>
  <c r="H17" i="8"/>
  <c r="H17" i="10"/>
  <c r="H17" i="32"/>
  <c r="H17" i="23"/>
  <c r="H17" i="40"/>
  <c r="H17" i="11"/>
  <c r="H17" i="21"/>
  <c r="O373" i="38"/>
  <c r="O361" i="38"/>
  <c r="H17" i="15"/>
  <c r="H17" i="29"/>
  <c r="H17" i="12"/>
  <c r="H17" i="19"/>
  <c r="H17" i="18"/>
  <c r="H17" i="41"/>
  <c r="O352" i="38"/>
  <c r="O367" i="38"/>
  <c r="O356" i="38"/>
  <c r="M196" i="38"/>
  <c r="M165" i="38"/>
  <c r="K196" i="38"/>
  <c r="K165" i="38"/>
  <c r="I196" i="38"/>
  <c r="I165" i="38"/>
  <c r="G196" i="38"/>
  <c r="G165" i="38"/>
  <c r="E196" i="38"/>
  <c r="E165" i="38"/>
  <c r="O360" i="38"/>
  <c r="O392" i="38"/>
  <c r="C196" i="38"/>
  <c r="C165" i="38"/>
  <c r="N196" i="38"/>
  <c r="N165" i="38"/>
  <c r="L196" i="38"/>
  <c r="L165" i="38"/>
  <c r="J196" i="38"/>
  <c r="J165" i="38"/>
  <c r="H196" i="38"/>
  <c r="H165" i="38"/>
  <c r="F196" i="38"/>
  <c r="F165" i="38"/>
  <c r="D196" i="38"/>
  <c r="D165" i="38"/>
  <c r="O408" i="38"/>
  <c r="O391" i="38"/>
  <c r="O384" i="38"/>
  <c r="O381" i="38"/>
  <c r="J414" i="38"/>
  <c r="K414" i="38"/>
  <c r="F414" i="38"/>
  <c r="D414" i="38"/>
  <c r="O351" i="38"/>
  <c r="D18" i="4"/>
  <c r="H18" i="4" s="1"/>
  <c r="I414" i="38"/>
  <c r="N70" i="38"/>
  <c r="O70" i="38" s="1"/>
  <c r="D17" i="20"/>
  <c r="H17" i="48"/>
  <c r="D18" i="20"/>
  <c r="H18" i="20" s="1"/>
  <c r="H18" i="48"/>
  <c r="O390" i="38"/>
  <c r="O84" i="38"/>
  <c r="H18" i="34"/>
  <c r="L18" i="34" s="1"/>
  <c r="C422" i="38"/>
  <c r="O422" i="38" s="1"/>
  <c r="H17" i="44"/>
  <c r="H18" i="47"/>
  <c r="H18" i="44"/>
  <c r="H18" i="43"/>
  <c r="H18" i="14"/>
  <c r="H18" i="40"/>
  <c r="H17" i="42"/>
  <c r="H17" i="43"/>
  <c r="H17" i="46"/>
  <c r="O387" i="38"/>
  <c r="L22" i="4"/>
  <c r="L22" i="30"/>
  <c r="L22" i="35"/>
  <c r="L22" i="31"/>
  <c r="L22" i="9"/>
  <c r="L22" i="29"/>
  <c r="L22" i="36"/>
  <c r="L22" i="12"/>
  <c r="L22" i="14"/>
  <c r="L22" i="15"/>
  <c r="L22" i="23"/>
  <c r="H18" i="31"/>
  <c r="L22" i="5"/>
  <c r="H13" i="14"/>
  <c r="O47" i="38"/>
  <c r="O42" i="38"/>
  <c r="H13" i="30" s="1"/>
  <c r="O31" i="38"/>
  <c r="H13" i="13" s="1"/>
  <c r="O29" i="38"/>
  <c r="H13" i="11" s="1"/>
  <c r="O25" i="38"/>
  <c r="H13" i="32" s="1"/>
  <c r="O23" i="38"/>
  <c r="H13" i="10" s="1"/>
  <c r="O11" i="38"/>
  <c r="H13" i="35" s="1"/>
  <c r="O9" i="38"/>
  <c r="H13" i="5" s="1"/>
  <c r="O7" i="38"/>
  <c r="H13" i="4" s="1"/>
  <c r="O379" i="38"/>
  <c r="H13" i="21"/>
  <c r="L22" i="34"/>
  <c r="H13" i="44"/>
  <c r="H13" i="29"/>
  <c r="E81" i="38"/>
  <c r="O81" i="38" s="1"/>
  <c r="E79" i="38"/>
  <c r="O79" i="38" s="1"/>
  <c r="E75" i="38"/>
  <c r="O75" i="38" s="1"/>
  <c r="E73" i="38"/>
  <c r="O73" i="38" s="1"/>
  <c r="O41" i="38"/>
  <c r="H13" i="47"/>
  <c r="O40" i="38"/>
  <c r="H13" i="18" s="1"/>
  <c r="O38" i="38"/>
  <c r="H13" i="37" s="1"/>
  <c r="O35" i="38"/>
  <c r="H13" i="15" s="1"/>
  <c r="O16" i="38"/>
  <c r="H13" i="8" s="1"/>
  <c r="O63" i="38"/>
  <c r="H13" i="23"/>
  <c r="G2" i="7"/>
  <c r="G2" i="31" s="1"/>
  <c r="G2" i="41"/>
  <c r="O39" i="38"/>
  <c r="O20" i="38"/>
  <c r="O91" i="38"/>
  <c r="N58" i="38"/>
  <c r="O58" i="38" s="1"/>
  <c r="M154" i="38"/>
  <c r="M156" i="38"/>
  <c r="M192" i="38"/>
  <c r="M189" i="38"/>
  <c r="M184" i="38"/>
  <c r="M169" i="38"/>
  <c r="M187" i="38"/>
  <c r="M168" i="38"/>
  <c r="M161" i="38"/>
  <c r="K154" i="38"/>
  <c r="K156" i="38"/>
  <c r="K192" i="38"/>
  <c r="K189" i="38"/>
  <c r="K184" i="38"/>
  <c r="K169" i="38"/>
  <c r="K187" i="38"/>
  <c r="K168" i="38"/>
  <c r="K161" i="38"/>
  <c r="I154" i="38"/>
  <c r="I156" i="38"/>
  <c r="I192" i="38"/>
  <c r="I189" i="38"/>
  <c r="I184" i="38"/>
  <c r="I169" i="38"/>
  <c r="I187" i="38"/>
  <c r="I168" i="38"/>
  <c r="I161" i="38"/>
  <c r="G154" i="38"/>
  <c r="G156" i="38"/>
  <c r="G192" i="38"/>
  <c r="G189" i="38"/>
  <c r="G184" i="38"/>
  <c r="G169" i="38"/>
  <c r="G187" i="38"/>
  <c r="G168" i="38"/>
  <c r="G161" i="38"/>
  <c r="E154" i="38"/>
  <c r="E156" i="38"/>
  <c r="E192" i="38"/>
  <c r="E189" i="38"/>
  <c r="E184" i="38"/>
  <c r="E169" i="38"/>
  <c r="E187" i="38"/>
  <c r="E168" i="38"/>
  <c r="E161" i="38"/>
  <c r="D17" i="47"/>
  <c r="O144" i="38"/>
  <c r="O138" i="38"/>
  <c r="O133" i="38"/>
  <c r="H14" i="15" s="1"/>
  <c r="O129" i="38"/>
  <c r="H14" i="13" s="1"/>
  <c r="O127" i="38"/>
  <c r="H14" i="11" s="1"/>
  <c r="O120" i="38"/>
  <c r="H14" i="9" s="1"/>
  <c r="O113" i="38"/>
  <c r="H14" i="31" s="1"/>
  <c r="O108" i="38"/>
  <c r="H14" i="6" s="1"/>
  <c r="O145" i="38"/>
  <c r="H14" i="21" s="1"/>
  <c r="O141" i="38"/>
  <c r="H14" i="19" s="1"/>
  <c r="O135" i="38"/>
  <c r="H14" i="17" s="1"/>
  <c r="O130" i="38"/>
  <c r="H14" i="14" s="1"/>
  <c r="O128" i="38"/>
  <c r="H14" i="12" s="1"/>
  <c r="O121" i="38"/>
  <c r="H14" i="10" s="1"/>
  <c r="O114" i="38"/>
  <c r="H14" i="8" s="1"/>
  <c r="O110" i="38"/>
  <c r="H14" i="7" s="1"/>
  <c r="L157" i="38"/>
  <c r="C176" i="38"/>
  <c r="C156" i="38"/>
  <c r="C192" i="38"/>
  <c r="C189" i="38"/>
  <c r="C184" i="38"/>
  <c r="C169" i="38"/>
  <c r="C187" i="38"/>
  <c r="C168" i="38"/>
  <c r="C161" i="38"/>
  <c r="N154" i="38"/>
  <c r="N156" i="38"/>
  <c r="N192" i="38"/>
  <c r="N187" i="38"/>
  <c r="N168" i="38"/>
  <c r="N161" i="38"/>
  <c r="N189" i="38"/>
  <c r="N184" i="38"/>
  <c r="N169" i="38"/>
  <c r="L154" i="38"/>
  <c r="L156" i="38"/>
  <c r="L192" i="38"/>
  <c r="L187" i="38"/>
  <c r="L168" i="38"/>
  <c r="L161" i="38"/>
  <c r="L189" i="38"/>
  <c r="L184" i="38"/>
  <c r="L169" i="38"/>
  <c r="J154" i="38"/>
  <c r="J156" i="38"/>
  <c r="J192" i="38"/>
  <c r="J187" i="38"/>
  <c r="J168" i="38"/>
  <c r="J161" i="38"/>
  <c r="J189" i="38"/>
  <c r="J184" i="38"/>
  <c r="J169" i="38"/>
  <c r="H154" i="38"/>
  <c r="H156" i="38"/>
  <c r="H192" i="38"/>
  <c r="H187" i="38"/>
  <c r="H168" i="38"/>
  <c r="H161" i="38"/>
  <c r="H189" i="38"/>
  <c r="H184" i="38"/>
  <c r="H169" i="38"/>
  <c r="F154" i="38"/>
  <c r="F156" i="38"/>
  <c r="F192" i="38"/>
  <c r="F187" i="38"/>
  <c r="F168" i="38"/>
  <c r="F161" i="38"/>
  <c r="F189" i="38"/>
  <c r="F184" i="38"/>
  <c r="F169" i="38"/>
  <c r="D154" i="38"/>
  <c r="D156" i="38"/>
  <c r="D192" i="38"/>
  <c r="D187" i="38"/>
  <c r="D168" i="38"/>
  <c r="D161" i="38"/>
  <c r="D189" i="38"/>
  <c r="D184" i="38"/>
  <c r="D169" i="38"/>
  <c r="O8" i="38"/>
  <c r="O13" i="38"/>
  <c r="D18" i="46"/>
  <c r="H18" i="46" s="1"/>
  <c r="D18" i="45"/>
  <c r="H18" i="45" s="1"/>
  <c r="O376" i="38"/>
  <c r="O359" i="38"/>
  <c r="H18" i="21"/>
  <c r="H18" i="17"/>
  <c r="H18" i="13"/>
  <c r="H18" i="12"/>
  <c r="H18" i="5"/>
  <c r="O57" i="38"/>
  <c r="O62" i="38"/>
  <c r="O87" i="38"/>
  <c r="O252" i="38"/>
  <c r="O253" i="38"/>
  <c r="O255" i="38"/>
  <c r="O256" i="38"/>
  <c r="O257" i="38"/>
  <c r="O258" i="38"/>
  <c r="O261" i="38"/>
  <c r="O350" i="38"/>
  <c r="O275" i="38"/>
  <c r="C280" i="38"/>
  <c r="C297" i="38" s="1"/>
  <c r="O270" i="38"/>
  <c r="O274" i="38"/>
  <c r="O267" i="38"/>
  <c r="O21" i="38"/>
  <c r="O71" i="38"/>
  <c r="H14" i="47"/>
  <c r="L14" i="47" s="1"/>
  <c r="O59" i="38"/>
  <c r="O74" i="38"/>
  <c r="O78" i="38"/>
  <c r="O95" i="38"/>
  <c r="O97" i="38"/>
  <c r="O89" i="38"/>
  <c r="H13" i="12"/>
  <c r="H13" i="36"/>
  <c r="H13" i="9"/>
  <c r="O56" i="38"/>
  <c r="O96" i="38"/>
  <c r="O93" i="38"/>
  <c r="O92" i="38"/>
  <c r="O90" i="38"/>
  <c r="O88" i="38"/>
  <c r="O85" i="38"/>
  <c r="O82" i="38"/>
  <c r="O80" i="38"/>
  <c r="O72" i="38"/>
  <c r="O66" i="38"/>
  <c r="O65" i="38"/>
  <c r="O61" i="38"/>
  <c r="O60" i="38"/>
  <c r="D14" i="18"/>
  <c r="H13" i="17"/>
  <c r="H13" i="20"/>
  <c r="H13" i="19"/>
  <c r="C154" i="38"/>
  <c r="L22" i="20"/>
  <c r="L22" i="19"/>
  <c r="H14" i="32"/>
  <c r="L14" i="32" s="1"/>
  <c r="H14" i="30"/>
  <c r="L14" i="30" s="1"/>
  <c r="H14" i="23"/>
  <c r="L14" i="23" s="1"/>
  <c r="H13" i="34"/>
  <c r="H13" i="7"/>
  <c r="H13" i="6"/>
  <c r="H14" i="34"/>
  <c r="H13" i="31"/>
  <c r="O208" i="38"/>
  <c r="D17" i="7" s="1"/>
  <c r="H14" i="29"/>
  <c r="L14" i="29" s="1"/>
  <c r="O211" i="38"/>
  <c r="D17" i="31" s="1"/>
  <c r="O207" i="38"/>
  <c r="D17" i="35" s="1"/>
  <c r="O206" i="38"/>
  <c r="D17" i="6" s="1"/>
  <c r="O205" i="38"/>
  <c r="D17" i="5" s="1"/>
  <c r="O203" i="38"/>
  <c r="D17" i="4" s="1"/>
  <c r="O202" i="38"/>
  <c r="D14" i="36"/>
  <c r="H18" i="19"/>
  <c r="H17" i="30"/>
  <c r="H18" i="11"/>
  <c r="M195" i="38"/>
  <c r="M193" i="38"/>
  <c r="M190" i="38"/>
  <c r="M186" i="38"/>
  <c r="M183" i="38"/>
  <c r="M182" i="38"/>
  <c r="M180" i="38"/>
  <c r="M178" i="38"/>
  <c r="M176" i="38"/>
  <c r="K195" i="38"/>
  <c r="K194" i="38"/>
  <c r="K193" i="38"/>
  <c r="K191" i="38"/>
  <c r="K190" i="38"/>
  <c r="K188" i="38"/>
  <c r="K186" i="38"/>
  <c r="K185" i="38"/>
  <c r="K183" i="38"/>
  <c r="K182" i="38"/>
  <c r="K180" i="38"/>
  <c r="K179" i="38"/>
  <c r="K178" i="38"/>
  <c r="K177" i="38"/>
  <c r="I195" i="38"/>
  <c r="I194" i="38"/>
  <c r="I193" i="38"/>
  <c r="I191" i="38"/>
  <c r="I190" i="38"/>
  <c r="I188" i="38"/>
  <c r="I186" i="38"/>
  <c r="I185" i="38"/>
  <c r="I183" i="38"/>
  <c r="I182" i="38"/>
  <c r="I180" i="38"/>
  <c r="I179" i="38"/>
  <c r="I178" i="38"/>
  <c r="I177" i="38"/>
  <c r="G195" i="38"/>
  <c r="G194" i="38"/>
  <c r="G193" i="38"/>
  <c r="G191" i="38"/>
  <c r="G190" i="38"/>
  <c r="G188" i="38"/>
  <c r="G186" i="38"/>
  <c r="G185" i="38"/>
  <c r="G183" i="38"/>
  <c r="G182" i="38"/>
  <c r="G180" i="38"/>
  <c r="G179" i="38"/>
  <c r="G178" i="38"/>
  <c r="G177" i="38"/>
  <c r="E195" i="38"/>
  <c r="E194" i="38"/>
  <c r="E193" i="38"/>
  <c r="E191" i="38"/>
  <c r="E190" i="38"/>
  <c r="E188" i="38"/>
  <c r="E186" i="38"/>
  <c r="E185" i="38"/>
  <c r="E183" i="38"/>
  <c r="E182" i="38"/>
  <c r="E180" i="38"/>
  <c r="E179" i="38"/>
  <c r="E178" i="38"/>
  <c r="E177" i="38"/>
  <c r="C155" i="38"/>
  <c r="E155" i="38"/>
  <c r="G155" i="38"/>
  <c r="I155" i="38"/>
  <c r="K155" i="38"/>
  <c r="C157" i="38"/>
  <c r="E157" i="38"/>
  <c r="G157" i="38"/>
  <c r="I157" i="38"/>
  <c r="K157" i="38"/>
  <c r="C158" i="38"/>
  <c r="E158" i="38"/>
  <c r="G158" i="38"/>
  <c r="I158" i="38"/>
  <c r="K158" i="38"/>
  <c r="C159" i="38"/>
  <c r="E159" i="38"/>
  <c r="G159" i="38"/>
  <c r="I159" i="38"/>
  <c r="K159" i="38"/>
  <c r="M159" i="38"/>
  <c r="C160" i="38"/>
  <c r="E160" i="38"/>
  <c r="G160" i="38"/>
  <c r="I160" i="38"/>
  <c r="K160" i="38"/>
  <c r="M160" i="38"/>
  <c r="C163" i="38"/>
  <c r="E163" i="38"/>
  <c r="G163" i="38"/>
  <c r="I163" i="38"/>
  <c r="K163" i="38"/>
  <c r="M163" i="38"/>
  <c r="C164" i="38"/>
  <c r="E164" i="38"/>
  <c r="G164" i="38"/>
  <c r="I164" i="38"/>
  <c r="K164" i="38"/>
  <c r="C170" i="38"/>
  <c r="E170" i="38"/>
  <c r="G170" i="38"/>
  <c r="I170" i="38"/>
  <c r="K170" i="38"/>
  <c r="C171" i="38"/>
  <c r="E171" i="38"/>
  <c r="G171" i="38"/>
  <c r="I171" i="38"/>
  <c r="K171" i="38"/>
  <c r="M171" i="38"/>
  <c r="C172" i="38"/>
  <c r="E172" i="38"/>
  <c r="G172" i="38"/>
  <c r="I172" i="38"/>
  <c r="K172" i="38"/>
  <c r="M172" i="38"/>
  <c r="C173" i="38"/>
  <c r="E173" i="38"/>
  <c r="G173" i="38"/>
  <c r="I173" i="38"/>
  <c r="K173" i="38"/>
  <c r="M173" i="38"/>
  <c r="E176" i="38"/>
  <c r="G176" i="38"/>
  <c r="I176" i="38"/>
  <c r="K176" i="38"/>
  <c r="C195" i="38"/>
  <c r="C194" i="38"/>
  <c r="C193" i="38"/>
  <c r="C191" i="38"/>
  <c r="C190" i="38"/>
  <c r="C188" i="38"/>
  <c r="C186" i="38"/>
  <c r="C185" i="38"/>
  <c r="C183" i="38"/>
  <c r="C182" i="38"/>
  <c r="C180" i="38"/>
  <c r="C179" i="38"/>
  <c r="C178" i="38"/>
  <c r="C177" i="38"/>
  <c r="N195" i="38"/>
  <c r="N194" i="38"/>
  <c r="N193" i="38"/>
  <c r="N191" i="38"/>
  <c r="N190" i="38"/>
  <c r="N186" i="38"/>
  <c r="N182" i="38"/>
  <c r="N178" i="38"/>
  <c r="N177" i="38"/>
  <c r="N176" i="38"/>
  <c r="L193" i="38"/>
  <c r="L190" i="38"/>
  <c r="L188" i="38"/>
  <c r="L186" i="38"/>
  <c r="L185" i="38"/>
  <c r="L183" i="38"/>
  <c r="L182" i="38"/>
  <c r="L180" i="38"/>
  <c r="L179" i="38"/>
  <c r="J195" i="38"/>
  <c r="J194" i="38"/>
  <c r="J193" i="38"/>
  <c r="J191" i="38"/>
  <c r="J190" i="38"/>
  <c r="J188" i="38"/>
  <c r="J186" i="38"/>
  <c r="J185" i="38"/>
  <c r="J183" i="38"/>
  <c r="J182" i="38"/>
  <c r="J180" i="38"/>
  <c r="J179" i="38"/>
  <c r="J178" i="38"/>
  <c r="J177" i="38"/>
  <c r="H195" i="38"/>
  <c r="H194" i="38"/>
  <c r="H193" i="38"/>
  <c r="H191" i="38"/>
  <c r="H190" i="38"/>
  <c r="H188" i="38"/>
  <c r="H186" i="38"/>
  <c r="H185" i="38"/>
  <c r="H183" i="38"/>
  <c r="H182" i="38"/>
  <c r="H180" i="38"/>
  <c r="H179" i="38"/>
  <c r="H178" i="38"/>
  <c r="H177" i="38"/>
  <c r="F195" i="38"/>
  <c r="F194" i="38"/>
  <c r="F193" i="38"/>
  <c r="F191" i="38"/>
  <c r="F190" i="38"/>
  <c r="F188" i="38"/>
  <c r="F186" i="38"/>
  <c r="F185" i="38"/>
  <c r="F183" i="38"/>
  <c r="F182" i="38"/>
  <c r="F180" i="38"/>
  <c r="F179" i="38"/>
  <c r="F178" i="38"/>
  <c r="F177" i="38"/>
  <c r="D195" i="38"/>
  <c r="D194" i="38"/>
  <c r="D193" i="38"/>
  <c r="D191" i="38"/>
  <c r="D190" i="38"/>
  <c r="D188" i="38"/>
  <c r="D186" i="38"/>
  <c r="D185" i="38"/>
  <c r="D183" i="38"/>
  <c r="D182" i="38"/>
  <c r="D180" i="38"/>
  <c r="D179" i="38"/>
  <c r="D178" i="38"/>
  <c r="D177" i="38"/>
  <c r="D155" i="38"/>
  <c r="F155" i="38"/>
  <c r="H155" i="38"/>
  <c r="J155" i="38"/>
  <c r="L155" i="38"/>
  <c r="D157" i="38"/>
  <c r="F157" i="38"/>
  <c r="H157" i="38"/>
  <c r="J157" i="38"/>
  <c r="D158" i="38"/>
  <c r="F158" i="38"/>
  <c r="H158" i="38"/>
  <c r="J158" i="38"/>
  <c r="L158" i="38"/>
  <c r="D159" i="38"/>
  <c r="F159" i="38"/>
  <c r="H159" i="38"/>
  <c r="J159" i="38"/>
  <c r="L159" i="38"/>
  <c r="N159" i="38"/>
  <c r="D160" i="38"/>
  <c r="F160" i="38"/>
  <c r="H160" i="38"/>
  <c r="J160" i="38"/>
  <c r="L160" i="38"/>
  <c r="D163" i="38"/>
  <c r="F163" i="38"/>
  <c r="H163" i="38"/>
  <c r="J163" i="38"/>
  <c r="L163" i="38"/>
  <c r="D164" i="38"/>
  <c r="F164" i="38"/>
  <c r="H164" i="38"/>
  <c r="J164" i="38"/>
  <c r="L164" i="38"/>
  <c r="D170" i="38"/>
  <c r="F170" i="38"/>
  <c r="H170" i="38"/>
  <c r="J170" i="38"/>
  <c r="L170" i="38"/>
  <c r="D171" i="38"/>
  <c r="F171" i="38"/>
  <c r="H171" i="38"/>
  <c r="J171" i="38"/>
  <c r="L171" i="38"/>
  <c r="D172" i="38"/>
  <c r="F172" i="38"/>
  <c r="H172" i="38"/>
  <c r="J172" i="38"/>
  <c r="L172" i="38"/>
  <c r="N172" i="38"/>
  <c r="D173" i="38"/>
  <c r="F173" i="38"/>
  <c r="H173" i="38"/>
  <c r="J173" i="38"/>
  <c r="L173" i="38"/>
  <c r="N173" i="38"/>
  <c r="D176" i="38"/>
  <c r="F176" i="38"/>
  <c r="H176" i="38"/>
  <c r="J176" i="38"/>
  <c r="L176" i="38"/>
  <c r="H18" i="30"/>
  <c r="H18" i="18"/>
  <c r="H18" i="37"/>
  <c r="H17" i="37"/>
  <c r="D14" i="37"/>
  <c r="H14" i="37" s="1"/>
  <c r="H18" i="15"/>
  <c r="H17" i="14"/>
  <c r="H17" i="13"/>
  <c r="H18" i="36"/>
  <c r="H17" i="36"/>
  <c r="H18" i="29"/>
  <c r="H18" i="10"/>
  <c r="H18" i="9"/>
  <c r="H18" i="8"/>
  <c r="H18" i="7"/>
  <c r="H18" i="35"/>
  <c r="H18" i="6"/>
  <c r="H17" i="17"/>
  <c r="H18" i="23"/>
  <c r="D14" i="35"/>
  <c r="L22" i="37"/>
  <c r="O167" i="38" l="1"/>
  <c r="O162" i="38"/>
  <c r="O174" i="38"/>
  <c r="O181" i="38"/>
  <c r="O198" i="38"/>
  <c r="O166" i="38"/>
  <c r="O197" i="38"/>
  <c r="L414" i="38"/>
  <c r="F20" i="3"/>
  <c r="L18" i="53"/>
  <c r="G2" i="49"/>
  <c r="G2" i="52"/>
  <c r="G2" i="51"/>
  <c r="O247" i="38"/>
  <c r="O395" i="38"/>
  <c r="J199" i="38"/>
  <c r="J415" i="38" s="1"/>
  <c r="J416" i="38" s="1"/>
  <c r="F199" i="38"/>
  <c r="I199" i="38"/>
  <c r="I415" i="38" s="1"/>
  <c r="I416" i="38" s="1"/>
  <c r="E199" i="38"/>
  <c r="E415" i="38" s="1"/>
  <c r="H199" i="38"/>
  <c r="H415" i="38" s="1"/>
  <c r="H416" i="38" s="1"/>
  <c r="D199" i="38"/>
  <c r="D415" i="38" s="1"/>
  <c r="D416" i="38" s="1"/>
  <c r="K199" i="38"/>
  <c r="K415" i="38" s="1"/>
  <c r="K416" i="38" s="1"/>
  <c r="G199" i="38"/>
  <c r="G415" i="38" s="1"/>
  <c r="G416" i="38" s="1"/>
  <c r="C199" i="38"/>
  <c r="C415" i="38" s="1"/>
  <c r="O51" i="38"/>
  <c r="O101" i="38"/>
  <c r="E101" i="38"/>
  <c r="E414" i="38" s="1"/>
  <c r="N101" i="38"/>
  <c r="N414" i="38" s="1"/>
  <c r="H17" i="5"/>
  <c r="H17" i="35"/>
  <c r="H17" i="47"/>
  <c r="H17" i="4"/>
  <c r="H17" i="6"/>
  <c r="H17" i="31"/>
  <c r="H17" i="7"/>
  <c r="H17" i="20"/>
  <c r="M414" i="38"/>
  <c r="O196" i="38"/>
  <c r="O165" i="38"/>
  <c r="D17" i="34"/>
  <c r="F415" i="38"/>
  <c r="F416" i="38" s="1"/>
  <c r="H14" i="20"/>
  <c r="N170" i="38"/>
  <c r="N164" i="38"/>
  <c r="N158" i="38"/>
  <c r="L178" i="38"/>
  <c r="O178" i="38" s="1"/>
  <c r="L195" i="38"/>
  <c r="O195" i="38" s="1"/>
  <c r="N179" i="38"/>
  <c r="N185" i="38"/>
  <c r="N188" i="38"/>
  <c r="M170" i="38"/>
  <c r="O170" i="38" s="1"/>
  <c r="M164" i="38"/>
  <c r="O164" i="38" s="1"/>
  <c r="M158" i="38"/>
  <c r="O158" i="38" s="1"/>
  <c r="M179" i="38"/>
  <c r="O179" i="38" s="1"/>
  <c r="M185" i="38"/>
  <c r="O185" i="38" s="1"/>
  <c r="M188" i="38"/>
  <c r="O188" i="38" s="1"/>
  <c r="H14" i="18"/>
  <c r="N171" i="38"/>
  <c r="O171" i="38" s="1"/>
  <c r="N163" i="38"/>
  <c r="O163" i="38" s="1"/>
  <c r="N160" i="38"/>
  <c r="O160" i="38" s="1"/>
  <c r="L177" i="38"/>
  <c r="L191" i="38"/>
  <c r="L194" i="38"/>
  <c r="N180" i="38"/>
  <c r="O180" i="38" s="1"/>
  <c r="N183" i="38"/>
  <c r="O183" i="38" s="1"/>
  <c r="M177" i="38"/>
  <c r="M191" i="38"/>
  <c r="M194" i="38"/>
  <c r="H13" i="43"/>
  <c r="H13" i="40"/>
  <c r="H13" i="45"/>
  <c r="H13" i="41"/>
  <c r="H13" i="42"/>
  <c r="H13" i="46"/>
  <c r="G2" i="8"/>
  <c r="G2" i="9" s="1"/>
  <c r="G2" i="10" s="1"/>
  <c r="G2" i="29" s="1"/>
  <c r="G2" i="42"/>
  <c r="G2" i="43"/>
  <c r="O169" i="38"/>
  <c r="O161" i="38"/>
  <c r="O187" i="38"/>
  <c r="O184" i="38"/>
  <c r="O192" i="38"/>
  <c r="M105" i="38"/>
  <c r="M149" i="38" s="1"/>
  <c r="L14" i="34"/>
  <c r="O168" i="38"/>
  <c r="O189" i="38"/>
  <c r="O156" i="38"/>
  <c r="O280" i="38"/>
  <c r="O284" i="38"/>
  <c r="O276" i="38"/>
  <c r="O278" i="38"/>
  <c r="O271" i="38"/>
  <c r="O176" i="38"/>
  <c r="H14" i="36"/>
  <c r="L14" i="36" s="1"/>
  <c r="H14" i="35"/>
  <c r="L14" i="35" s="1"/>
  <c r="L14" i="37"/>
  <c r="O182" i="38"/>
  <c r="O154" i="38"/>
  <c r="O186" i="38"/>
  <c r="O190" i="38"/>
  <c r="O193" i="38"/>
  <c r="O173" i="38"/>
  <c r="O172" i="38"/>
  <c r="O159" i="38"/>
  <c r="L22" i="17"/>
  <c r="F17" i="3" l="1"/>
  <c r="P33" i="38"/>
  <c r="F20" i="56" s="1"/>
  <c r="P27" i="38"/>
  <c r="F20" i="57" s="1"/>
  <c r="G2" i="32"/>
  <c r="G2" i="36" s="1"/>
  <c r="G2" i="11" s="1"/>
  <c r="G2" i="12" s="1"/>
  <c r="G2" i="13" s="1"/>
  <c r="G2" i="53"/>
  <c r="L199" i="38"/>
  <c r="P50" i="38"/>
  <c r="F20" i="55" s="1"/>
  <c r="P49" i="38"/>
  <c r="F20" i="54" s="1"/>
  <c r="P19" i="38"/>
  <c r="F20" i="52" s="1"/>
  <c r="P26" i="38"/>
  <c r="F20" i="53" s="1"/>
  <c r="P14" i="38"/>
  <c r="F20" i="50" s="1"/>
  <c r="P18" i="38"/>
  <c r="F20" i="51" s="1"/>
  <c r="H17" i="34"/>
  <c r="P48" i="38"/>
  <c r="F20" i="48" s="1"/>
  <c r="P34" i="38"/>
  <c r="P17" i="38"/>
  <c r="F20" i="49" s="1"/>
  <c r="L14" i="48"/>
  <c r="O191" i="38"/>
  <c r="P12" i="38"/>
  <c r="F20" i="7" s="1"/>
  <c r="P39" i="38"/>
  <c r="F20" i="45" s="1"/>
  <c r="P8" i="38"/>
  <c r="F20" i="40" s="1"/>
  <c r="P21" i="38"/>
  <c r="F20" i="43" s="1"/>
  <c r="P29" i="38"/>
  <c r="F20" i="11" s="1"/>
  <c r="P7" i="38"/>
  <c r="F20" i="4" s="1"/>
  <c r="P35" i="38"/>
  <c r="F20" i="15" s="1"/>
  <c r="P37" i="38"/>
  <c r="F20" i="17" s="1"/>
  <c r="P11" i="38"/>
  <c r="F20" i="35" s="1"/>
  <c r="P42" i="38"/>
  <c r="F20" i="30" s="1"/>
  <c r="P23" i="38"/>
  <c r="F20" i="10" s="1"/>
  <c r="P46" i="38"/>
  <c r="P30" i="38"/>
  <c r="F20" i="12" s="1"/>
  <c r="P31" i="38"/>
  <c r="F20" i="13" s="1"/>
  <c r="P32" i="38"/>
  <c r="F20" i="14" s="1"/>
  <c r="P36" i="38"/>
  <c r="F20" i="44" s="1"/>
  <c r="P6" i="38"/>
  <c r="P22" i="38"/>
  <c r="F20" i="9" s="1"/>
  <c r="P15" i="38"/>
  <c r="F20" i="31" s="1"/>
  <c r="P38" i="38"/>
  <c r="F20" i="37" s="1"/>
  <c r="E416" i="38"/>
  <c r="O194" i="38"/>
  <c r="P24" i="38"/>
  <c r="F20" i="29" s="1"/>
  <c r="P41" i="38"/>
  <c r="F20" i="46" s="1"/>
  <c r="P40" i="38"/>
  <c r="F20" i="18" s="1"/>
  <c r="P20" i="38"/>
  <c r="F20" i="42" s="1"/>
  <c r="P13" i="38"/>
  <c r="F20" i="41" s="1"/>
  <c r="P47" i="38"/>
  <c r="F20" i="21" s="1"/>
  <c r="P25" i="38"/>
  <c r="F20" i="32" s="1"/>
  <c r="P9" i="38"/>
  <c r="F20" i="5" s="1"/>
  <c r="P43" i="38"/>
  <c r="F20" i="19" s="1"/>
  <c r="P28" i="38"/>
  <c r="F20" i="36" s="1"/>
  <c r="P10" i="38"/>
  <c r="F20" i="6" s="1"/>
  <c r="P45" i="38"/>
  <c r="F20" i="23" s="1"/>
  <c r="P44" i="38"/>
  <c r="F20" i="47" s="1"/>
  <c r="P16" i="38"/>
  <c r="F20" i="8" s="1"/>
  <c r="O177" i="38"/>
  <c r="L415" i="38"/>
  <c r="N157" i="38"/>
  <c r="M157" i="38"/>
  <c r="N105" i="38"/>
  <c r="N149" i="38" s="1"/>
  <c r="M155" i="38"/>
  <c r="M199" i="38" s="1"/>
  <c r="O288" i="38"/>
  <c r="O292" i="38"/>
  <c r="O281" i="38"/>
  <c r="O283" i="38"/>
  <c r="O277" i="38"/>
  <c r="F19" i="3" l="1"/>
  <c r="G2" i="14"/>
  <c r="G2" i="44" s="1"/>
  <c r="G2" i="15" s="1"/>
  <c r="G2" i="17" s="1"/>
  <c r="G2" i="37" s="1"/>
  <c r="G2" i="56"/>
  <c r="P51" i="38"/>
  <c r="F20" i="34"/>
  <c r="F20" i="20"/>
  <c r="L416" i="38"/>
  <c r="O157" i="38"/>
  <c r="M415" i="38"/>
  <c r="M416" i="38" s="1"/>
  <c r="N155" i="38"/>
  <c r="N199" i="38" s="1"/>
  <c r="O105" i="38"/>
  <c r="O107" i="38"/>
  <c r="H14" i="5" s="1"/>
  <c r="O285" i="38"/>
  <c r="O291" i="38"/>
  <c r="O287" i="38"/>
  <c r="O282" i="38"/>
  <c r="G2" i="45" l="1"/>
  <c r="O149" i="38"/>
  <c r="N415" i="38"/>
  <c r="N416" i="38" s="1"/>
  <c r="G2" i="18"/>
  <c r="G2" i="30" s="1"/>
  <c r="G2" i="46"/>
  <c r="H14" i="4"/>
  <c r="O155" i="38"/>
  <c r="O199" i="38" s="1"/>
  <c r="O289" i="38"/>
  <c r="O293" i="38"/>
  <c r="O286" i="38"/>
  <c r="F18" i="3" l="1"/>
  <c r="O415" i="38"/>
  <c r="G2" i="19"/>
  <c r="G2" i="23" s="1"/>
  <c r="G2" i="47"/>
  <c r="O290" i="38"/>
  <c r="O297" i="38" s="1"/>
  <c r="C414" i="38"/>
  <c r="Z20" i="22" l="1"/>
  <c r="AB20" i="22" s="1"/>
  <c r="Z15" i="22"/>
  <c r="AB15" i="22" s="1"/>
  <c r="Z11" i="22"/>
  <c r="AB11" i="22" s="1"/>
  <c r="Z23" i="22"/>
  <c r="AB23" i="22" s="1"/>
  <c r="Z16" i="22"/>
  <c r="AB16" i="22" s="1"/>
  <c r="Z12" i="22"/>
  <c r="AB12" i="22" s="1"/>
  <c r="G2" i="55"/>
  <c r="G2" i="54"/>
  <c r="G2" i="20"/>
  <c r="G2" i="21" s="1"/>
  <c r="G2" i="48"/>
  <c r="C416" i="38"/>
  <c r="O414" i="38"/>
  <c r="O416" i="38" s="1"/>
  <c r="AB25" i="22" l="1"/>
  <c r="F22" i="3" s="1"/>
  <c r="L25" i="22"/>
  <c r="V21" i="22"/>
  <c r="V19" i="22"/>
  <c r="V13" i="22"/>
  <c r="V15" i="22"/>
  <c r="V23" i="22"/>
  <c r="V17" i="22"/>
  <c r="V16" i="22"/>
  <c r="V24" i="22"/>
  <c r="V18" i="22"/>
  <c r="R25" i="22"/>
  <c r="V12" i="22"/>
  <c r="V20" i="22"/>
  <c r="V14" i="22"/>
  <c r="V22" i="22"/>
  <c r="D25" i="22"/>
  <c r="J25" i="22"/>
  <c r="P25" i="22"/>
  <c r="F25" i="22"/>
  <c r="V11" i="22" l="1"/>
  <c r="V25" i="22" s="1"/>
  <c r="H12" i="3" s="1"/>
  <c r="T25" i="22"/>
  <c r="V27" i="22" s="1"/>
  <c r="J23" i="3"/>
  <c r="F419" i="38" l="1"/>
  <c r="M419" i="38"/>
  <c r="L18" i="49"/>
  <c r="C419" i="38" l="1"/>
  <c r="H419" i="38"/>
  <c r="I419" i="38"/>
  <c r="E419" i="38"/>
  <c r="J22" i="3"/>
  <c r="G419" i="38"/>
  <c r="L419" i="38"/>
  <c r="D419" i="38"/>
  <c r="J419" i="38"/>
  <c r="N419" i="38"/>
  <c r="K419" i="38"/>
  <c r="F12" i="3"/>
  <c r="L17" i="49" l="1"/>
  <c r="J12" i="3"/>
  <c r="O419" i="38"/>
  <c r="L13" i="48" l="1"/>
  <c r="L13" i="49" l="1"/>
  <c r="L17" i="9" l="1"/>
  <c r="L17" i="10"/>
  <c r="L17" i="32"/>
  <c r="L17" i="12"/>
  <c r="L17" i="21"/>
  <c r="L17" i="8"/>
  <c r="L17" i="29"/>
  <c r="L17" i="11"/>
  <c r="L17" i="23"/>
  <c r="L17" i="18"/>
  <c r="L18" i="42"/>
  <c r="L18" i="41"/>
  <c r="L18" i="14"/>
  <c r="L18" i="13"/>
  <c r="L17" i="19" l="1"/>
  <c r="L17" i="15"/>
  <c r="L17" i="45"/>
  <c r="L17" i="40"/>
  <c r="L17" i="41"/>
  <c r="L18" i="6"/>
  <c r="L18" i="7"/>
  <c r="L18" i="36"/>
  <c r="L18" i="37"/>
  <c r="L18" i="30"/>
  <c r="L18" i="19"/>
  <c r="L13" i="31"/>
  <c r="L18" i="5"/>
  <c r="L18" i="46"/>
  <c r="L14" i="8"/>
  <c r="L14" i="12"/>
  <c r="L14" i="17"/>
  <c r="L14" i="21"/>
  <c r="L14" i="31"/>
  <c r="L14" i="11"/>
  <c r="L14" i="15"/>
  <c r="L17" i="43"/>
  <c r="L18" i="40"/>
  <c r="L18" i="43"/>
  <c r="L18" i="47"/>
  <c r="L18" i="48"/>
  <c r="L18" i="35"/>
  <c r="L18" i="15"/>
  <c r="L14" i="7"/>
  <c r="L18" i="17"/>
  <c r="L18" i="45"/>
  <c r="L14" i="10"/>
  <c r="L14" i="14"/>
  <c r="L14" i="19"/>
  <c r="L14" i="6"/>
  <c r="L14" i="9"/>
  <c r="L14" i="13"/>
  <c r="L18" i="31"/>
  <c r="L17" i="42"/>
  <c r="L18" i="44"/>
  <c r="L18" i="20"/>
  <c r="L17" i="46" l="1"/>
  <c r="L18" i="12"/>
  <c r="L17" i="7"/>
  <c r="L17" i="6"/>
  <c r="L17" i="30"/>
  <c r="L17" i="37"/>
  <c r="L17" i="13"/>
  <c r="L18" i="10"/>
  <c r="L18" i="32"/>
  <c r="L17" i="5"/>
  <c r="L18" i="11"/>
  <c r="L18" i="9"/>
  <c r="L17" i="44"/>
  <c r="L17" i="47"/>
  <c r="L17" i="31"/>
  <c r="L17" i="4"/>
  <c r="L18" i="18"/>
  <c r="L17" i="36"/>
  <c r="L18" i="8"/>
  <c r="L17" i="17"/>
  <c r="L17" i="20"/>
  <c r="L18" i="21"/>
  <c r="L17" i="35"/>
  <c r="L17" i="14"/>
  <c r="L18" i="29"/>
  <c r="L18" i="23"/>
  <c r="J20" i="3"/>
  <c r="L13" i="14"/>
  <c r="L13" i="13"/>
  <c r="L13" i="32"/>
  <c r="L13" i="35"/>
  <c r="L13" i="4"/>
  <c r="L13" i="21"/>
  <c r="L13" i="44"/>
  <c r="L13" i="18"/>
  <c r="L13" i="15"/>
  <c r="L13" i="12"/>
  <c r="L13" i="9"/>
  <c r="L13" i="20"/>
  <c r="L13" i="7"/>
  <c r="L13" i="30"/>
  <c r="L13" i="10"/>
  <c r="L13" i="5"/>
  <c r="L13" i="29"/>
  <c r="L13" i="47"/>
  <c r="L13" i="37"/>
  <c r="L13" i="8"/>
  <c r="L13" i="23"/>
  <c r="L13" i="36"/>
  <c r="L13" i="17"/>
  <c r="L13" i="19"/>
  <c r="L13" i="11"/>
  <c r="L13" i="6"/>
  <c r="L14" i="18"/>
  <c r="L17" i="48"/>
  <c r="L14" i="20"/>
  <c r="L18" i="4"/>
  <c r="L13" i="34"/>
  <c r="J19" i="3" l="1"/>
  <c r="J17" i="3"/>
  <c r="L17" i="34"/>
  <c r="L13" i="45"/>
  <c r="L13" i="40"/>
  <c r="L13" i="41"/>
  <c r="L13" i="46"/>
  <c r="L13" i="43"/>
  <c r="L13" i="42"/>
  <c r="L14" i="5" l="1"/>
  <c r="L14" i="4" l="1"/>
  <c r="J18" i="3" l="1"/>
  <c r="Z25" i="22" l="1"/>
  <c r="J23" i="4" l="1"/>
  <c r="J23" i="15"/>
  <c r="J23" i="19"/>
  <c r="J23" i="18"/>
  <c r="J23" i="31"/>
  <c r="J23" i="34"/>
  <c r="J23" i="35"/>
  <c r="J23" i="40"/>
  <c r="J23" i="21"/>
  <c r="J23" i="9"/>
  <c r="J23" i="46"/>
  <c r="J23" i="37"/>
  <c r="J23" i="48"/>
  <c r="J23" i="43"/>
  <c r="J23" i="6"/>
  <c r="J23" i="23"/>
  <c r="J23" i="30"/>
  <c r="J23" i="41"/>
  <c r="J23" i="45"/>
  <c r="J23" i="47"/>
  <c r="J23" i="44"/>
  <c r="J23" i="14"/>
  <c r="J23" i="11"/>
  <c r="J23" i="29"/>
  <c r="J23" i="12"/>
  <c r="J23" i="13"/>
  <c r="J23" i="32"/>
  <c r="J23" i="8"/>
  <c r="J23" i="20"/>
  <c r="J23" i="5"/>
  <c r="J23" i="7"/>
  <c r="J23" i="36"/>
  <c r="J23" i="10"/>
  <c r="J23" i="17"/>
  <c r="J23" i="42"/>
  <c r="J23" i="49"/>
  <c r="H24" i="3" l="1"/>
  <c r="H11" i="3" s="1"/>
  <c r="H13" i="3" l="1"/>
  <c r="D20" i="34" l="1"/>
  <c r="D20" i="36" l="1"/>
  <c r="H20" i="36" s="1"/>
  <c r="D20" i="12"/>
  <c r="H20" i="12" s="1"/>
  <c r="D20" i="44"/>
  <c r="H20" i="44" s="1"/>
  <c r="D20" i="14"/>
  <c r="H20" i="14" s="1"/>
  <c r="D20" i="7"/>
  <c r="H20" i="7" s="1"/>
  <c r="D20" i="46"/>
  <c r="H20" i="46" s="1"/>
  <c r="D20" i="53"/>
  <c r="H20" i="53" s="1"/>
  <c r="D20" i="37"/>
  <c r="H20" i="37" s="1"/>
  <c r="D20" i="32"/>
  <c r="H20" i="32" s="1"/>
  <c r="D20" i="57"/>
  <c r="H20" i="57" s="1"/>
  <c r="D20" i="40"/>
  <c r="H20" i="40" s="1"/>
  <c r="D20" i="9"/>
  <c r="H20" i="9" s="1"/>
  <c r="D20" i="11"/>
  <c r="H20" i="11" s="1"/>
  <c r="D20" i="23"/>
  <c r="H20" i="23" s="1"/>
  <c r="D20" i="45"/>
  <c r="H20" i="45" s="1"/>
  <c r="D20" i="42"/>
  <c r="H20" i="42" s="1"/>
  <c r="D20" i="55"/>
  <c r="H20" i="55" s="1"/>
  <c r="D20" i="35"/>
  <c r="H20" i="35" s="1"/>
  <c r="D20" i="29"/>
  <c r="H20" i="29" s="1"/>
  <c r="D20" i="21"/>
  <c r="H20" i="21" s="1"/>
  <c r="D20" i="30"/>
  <c r="H20" i="30" s="1"/>
  <c r="D20" i="48"/>
  <c r="H20" i="48" s="1"/>
  <c r="D20" i="20"/>
  <c r="H20" i="20" s="1"/>
  <c r="D20" i="50"/>
  <c r="H20" i="50" s="1"/>
  <c r="D20" i="19"/>
  <c r="H20" i="19" s="1"/>
  <c r="D20" i="13"/>
  <c r="H20" i="13" s="1"/>
  <c r="D20" i="41"/>
  <c r="H20" i="41" s="1"/>
  <c r="D20" i="4"/>
  <c r="H20" i="4" s="1"/>
  <c r="D20" i="54"/>
  <c r="H20" i="54" s="1"/>
  <c r="D20" i="15"/>
  <c r="H20" i="15" s="1"/>
  <c r="D20" i="17"/>
  <c r="H20" i="17" s="1"/>
  <c r="D20" i="8"/>
  <c r="H20" i="8" s="1"/>
  <c r="D20" i="43"/>
  <c r="H20" i="43" s="1"/>
  <c r="D20" i="49"/>
  <c r="H20" i="49" s="1"/>
  <c r="D20" i="51"/>
  <c r="H20" i="51" s="1"/>
  <c r="D20" i="6"/>
  <c r="H20" i="6" s="1"/>
  <c r="D20" i="47"/>
  <c r="H20" i="47" s="1"/>
  <c r="H20" i="34"/>
  <c r="D20" i="31"/>
  <c r="H20" i="31" s="1"/>
  <c r="D20" i="5"/>
  <c r="H20" i="5" s="1"/>
  <c r="D20" i="52"/>
  <c r="H20" i="52" s="1"/>
  <c r="D20" i="10"/>
  <c r="H20" i="10" s="1"/>
  <c r="D20" i="56"/>
  <c r="H20" i="56" s="1"/>
  <c r="D20" i="18"/>
  <c r="H20" i="18" s="1"/>
  <c r="L20" i="18" l="1"/>
  <c r="L23" i="18" s="1"/>
  <c r="H23" i="18"/>
  <c r="H29" i="18" s="1"/>
  <c r="L29" i="18" s="1"/>
  <c r="H23" i="10"/>
  <c r="H29" i="10" s="1"/>
  <c r="L29" i="10" s="1"/>
  <c r="L20" i="10"/>
  <c r="L23" i="10" s="1"/>
  <c r="H23" i="5"/>
  <c r="H29" i="5" s="1"/>
  <c r="L29" i="5" s="1"/>
  <c r="L20" i="5"/>
  <c r="L23" i="5" s="1"/>
  <c r="L20" i="34"/>
  <c r="L23" i="34" s="1"/>
  <c r="F21" i="3"/>
  <c r="H23" i="34"/>
  <c r="H29" i="34" s="1"/>
  <c r="L29" i="34" s="1"/>
  <c r="L20" i="6"/>
  <c r="L23" i="6" s="1"/>
  <c r="H23" i="6"/>
  <c r="H29" i="6" s="1"/>
  <c r="L29" i="6" s="1"/>
  <c r="L20" i="49"/>
  <c r="L23" i="49" s="1"/>
  <c r="H23" i="49"/>
  <c r="H29" i="49" s="1"/>
  <c r="L29" i="49" s="1"/>
  <c r="H23" i="8"/>
  <c r="H29" i="8" s="1"/>
  <c r="L29" i="8" s="1"/>
  <c r="L20" i="8"/>
  <c r="L23" i="8" s="1"/>
  <c r="H23" i="15"/>
  <c r="H29" i="15" s="1"/>
  <c r="L29" i="15" s="1"/>
  <c r="L20" i="15"/>
  <c r="L23" i="15" s="1"/>
  <c r="H23" i="4"/>
  <c r="L20" i="4"/>
  <c r="H23" i="13"/>
  <c r="H29" i="13" s="1"/>
  <c r="L29" i="13" s="1"/>
  <c r="L20" i="13"/>
  <c r="L23" i="13" s="1"/>
  <c r="L20" i="50"/>
  <c r="L23" i="50" s="1"/>
  <c r="H23" i="50"/>
  <c r="H29" i="50" s="1"/>
  <c r="L29" i="50" s="1"/>
  <c r="H23" i="48"/>
  <c r="H29" i="48" s="1"/>
  <c r="L29" i="48" s="1"/>
  <c r="L20" i="48"/>
  <c r="L23" i="48" s="1"/>
  <c r="H23" i="21"/>
  <c r="H29" i="21" s="1"/>
  <c r="L29" i="21" s="1"/>
  <c r="L20" i="21"/>
  <c r="L23" i="21" s="1"/>
  <c r="H23" i="35"/>
  <c r="H29" i="35" s="1"/>
  <c r="L29" i="35" s="1"/>
  <c r="L20" i="35"/>
  <c r="L23" i="35" s="1"/>
  <c r="L20" i="42"/>
  <c r="L23" i="42" s="1"/>
  <c r="H23" i="42"/>
  <c r="H29" i="42" s="1"/>
  <c r="L29" i="42" s="1"/>
  <c r="H23" i="23"/>
  <c r="H29" i="23" s="1"/>
  <c r="L29" i="23" s="1"/>
  <c r="L20" i="23"/>
  <c r="L23" i="23" s="1"/>
  <c r="H23" i="9"/>
  <c r="H29" i="9" s="1"/>
  <c r="L29" i="9" s="1"/>
  <c r="L20" i="9"/>
  <c r="L23" i="9" s="1"/>
  <c r="H23" i="57"/>
  <c r="H29" i="57" s="1"/>
  <c r="L29" i="57" s="1"/>
  <c r="L20" i="57"/>
  <c r="L23" i="57" s="1"/>
  <c r="L20" i="37"/>
  <c r="L23" i="37" s="1"/>
  <c r="H23" i="37"/>
  <c r="H29" i="37" s="1"/>
  <c r="L29" i="37" s="1"/>
  <c r="H23" i="46"/>
  <c r="H29" i="46" s="1"/>
  <c r="L29" i="46" s="1"/>
  <c r="L20" i="46"/>
  <c r="L23" i="46" s="1"/>
  <c r="L20" i="14"/>
  <c r="L23" i="14" s="1"/>
  <c r="H23" i="14"/>
  <c r="H29" i="14" s="1"/>
  <c r="L29" i="14" s="1"/>
  <c r="L20" i="12"/>
  <c r="L23" i="12" s="1"/>
  <c r="H23" i="12"/>
  <c r="H29" i="12" s="1"/>
  <c r="L29" i="12" s="1"/>
  <c r="H23" i="56"/>
  <c r="H29" i="56" s="1"/>
  <c r="L29" i="56" s="1"/>
  <c r="L20" i="56"/>
  <c r="L23" i="56" s="1"/>
  <c r="L20" i="52"/>
  <c r="L23" i="52" s="1"/>
  <c r="H23" i="52"/>
  <c r="H29" i="52" s="1"/>
  <c r="L29" i="52" s="1"/>
  <c r="H23" i="31"/>
  <c r="H29" i="31" s="1"/>
  <c r="L29" i="31" s="1"/>
  <c r="L20" i="31"/>
  <c r="L23" i="31" s="1"/>
  <c r="H23" i="47"/>
  <c r="H29" i="47" s="1"/>
  <c r="L29" i="47" s="1"/>
  <c r="L20" i="47"/>
  <c r="L23" i="47" s="1"/>
  <c r="H23" i="51"/>
  <c r="H29" i="51" s="1"/>
  <c r="L29" i="51" s="1"/>
  <c r="L20" i="51"/>
  <c r="L23" i="51" s="1"/>
  <c r="H23" i="43"/>
  <c r="H29" i="43" s="1"/>
  <c r="L29" i="43" s="1"/>
  <c r="L20" i="43"/>
  <c r="L23" i="43" s="1"/>
  <c r="L20" i="17"/>
  <c r="L23" i="17" s="1"/>
  <c r="H23" i="17"/>
  <c r="H29" i="17" s="1"/>
  <c r="L29" i="17" s="1"/>
  <c r="H23" i="54"/>
  <c r="H29" i="54" s="1"/>
  <c r="L29" i="54" s="1"/>
  <c r="L20" i="54"/>
  <c r="L23" i="54" s="1"/>
  <c r="L20" i="41"/>
  <c r="L23" i="41" s="1"/>
  <c r="H23" i="41"/>
  <c r="H29" i="41" s="1"/>
  <c r="L29" i="41" s="1"/>
  <c r="L20" i="19"/>
  <c r="L23" i="19" s="1"/>
  <c r="H23" i="19"/>
  <c r="H29" i="19" s="1"/>
  <c r="L29" i="19" s="1"/>
  <c r="L20" i="20"/>
  <c r="L23" i="20" s="1"/>
  <c r="H23" i="20"/>
  <c r="H29" i="20" s="1"/>
  <c r="L29" i="20" s="1"/>
  <c r="L20" i="30"/>
  <c r="L23" i="30" s="1"/>
  <c r="H23" i="30"/>
  <c r="H29" i="30" s="1"/>
  <c r="L29" i="30" s="1"/>
  <c r="H23" i="29"/>
  <c r="H29" i="29" s="1"/>
  <c r="L29" i="29" s="1"/>
  <c r="L20" i="29"/>
  <c r="L23" i="29" s="1"/>
  <c r="L20" i="55"/>
  <c r="L23" i="55" s="1"/>
  <c r="H23" i="55"/>
  <c r="H29" i="55" s="1"/>
  <c r="L29" i="55" s="1"/>
  <c r="L20" i="45"/>
  <c r="L23" i="45" s="1"/>
  <c r="H23" i="45"/>
  <c r="H29" i="45" s="1"/>
  <c r="L29" i="45" s="1"/>
  <c r="H23" i="11"/>
  <c r="H29" i="11" s="1"/>
  <c r="L29" i="11" s="1"/>
  <c r="L20" i="11"/>
  <c r="L23" i="11" s="1"/>
  <c r="L20" i="40"/>
  <c r="H23" i="40"/>
  <c r="L20" i="32"/>
  <c r="L23" i="32" s="1"/>
  <c r="H23" i="32"/>
  <c r="H29" i="32" s="1"/>
  <c r="L29" i="32" s="1"/>
  <c r="L20" i="53"/>
  <c r="L23" i="53" s="1"/>
  <c r="H23" i="53"/>
  <c r="H29" i="53" s="1"/>
  <c r="L29" i="53" s="1"/>
  <c r="L20" i="7"/>
  <c r="L23" i="7" s="1"/>
  <c r="H23" i="7"/>
  <c r="H29" i="7" s="1"/>
  <c r="L29" i="7" s="1"/>
  <c r="L20" i="44"/>
  <c r="L23" i="44" s="1"/>
  <c r="H23" i="44"/>
  <c r="H29" i="44" s="1"/>
  <c r="L29" i="44" s="1"/>
  <c r="H23" i="36"/>
  <c r="H29" i="36" s="1"/>
  <c r="L29" i="36" s="1"/>
  <c r="L20" i="36"/>
  <c r="L23" i="36" s="1"/>
  <c r="L23" i="40" l="1"/>
  <c r="H29" i="40"/>
  <c r="L29" i="40" s="1"/>
  <c r="L23" i="4"/>
  <c r="H29" i="4"/>
  <c r="L29" i="4" s="1"/>
  <c r="I418" i="38"/>
  <c r="I420" i="38" s="1"/>
  <c r="I424" i="38" s="1"/>
  <c r="C418" i="38"/>
  <c r="D418" i="38"/>
  <c r="D420" i="38" s="1"/>
  <c r="D424" i="38" s="1"/>
  <c r="J418" i="38"/>
  <c r="J420" i="38" s="1"/>
  <c r="J424" i="38" s="1"/>
  <c r="E418" i="38"/>
  <c r="E420" i="38" s="1"/>
  <c r="E424" i="38" s="1"/>
  <c r="N418" i="38"/>
  <c r="N420" i="38" s="1"/>
  <c r="N424" i="38" s="1"/>
  <c r="F418" i="38"/>
  <c r="F420" i="38" s="1"/>
  <c r="F424" i="38" s="1"/>
  <c r="H418" i="38"/>
  <c r="H420" i="38" s="1"/>
  <c r="H424" i="38" s="1"/>
  <c r="J21" i="3"/>
  <c r="J24" i="3" s="1"/>
  <c r="M418" i="38"/>
  <c r="M420" i="38" s="1"/>
  <c r="M424" i="38" s="1"/>
  <c r="G418" i="38"/>
  <c r="G420" i="38" s="1"/>
  <c r="G424" i="38" s="1"/>
  <c r="L418" i="38"/>
  <c r="L420" i="38" s="1"/>
  <c r="L424" i="38" s="1"/>
  <c r="K418" i="38"/>
  <c r="K420" i="38" s="1"/>
  <c r="K424" i="38" s="1"/>
  <c r="F24" i="3"/>
  <c r="F11" i="3" s="1"/>
  <c r="F13" i="3" l="1"/>
  <c r="J11" i="3"/>
  <c r="J13" i="3" s="1"/>
  <c r="C420" i="38"/>
  <c r="C424" i="38" s="1"/>
  <c r="O418" i="38"/>
  <c r="O420" i="38" s="1"/>
  <c r="O424" i="38" s="1"/>
</calcChain>
</file>

<file path=xl/comments1.xml><?xml version="1.0" encoding="utf-8"?>
<comments xmlns="http://schemas.openxmlformats.org/spreadsheetml/2006/main">
  <authors>
    <author>Jennifer</author>
  </authors>
  <commentList>
    <comment ref="B33" authorId="0">
      <text>
        <r>
          <rPr>
            <b/>
            <sz val="9"/>
            <color indexed="81"/>
            <rFont val="Tahoma"/>
            <family val="2"/>
          </rPr>
          <t>Jennifer:</t>
        </r>
        <r>
          <rPr>
            <sz val="9"/>
            <color indexed="81"/>
            <rFont val="Tahoma"/>
            <family val="2"/>
          </rPr>
          <t xml:space="preserve">
Based on information from J. Seck (pdf file).</t>
        </r>
      </text>
    </comment>
    <comment ref="B83" authorId="0">
      <text>
        <r>
          <rPr>
            <b/>
            <sz val="9"/>
            <color indexed="81"/>
            <rFont val="Tahoma"/>
            <family val="2"/>
          </rPr>
          <t>Jennifer:</t>
        </r>
        <r>
          <rPr>
            <sz val="9"/>
            <color indexed="81"/>
            <rFont val="Tahoma"/>
            <family val="2"/>
          </rPr>
          <t xml:space="preserve">
Based on information from J. Seck (pdf file).</t>
        </r>
      </text>
    </comment>
    <comment ref="B131" authorId="0">
      <text>
        <r>
          <rPr>
            <b/>
            <sz val="9"/>
            <color indexed="81"/>
            <rFont val="Tahoma"/>
            <family val="2"/>
          </rPr>
          <t>Jennifer:</t>
        </r>
        <r>
          <rPr>
            <sz val="9"/>
            <color indexed="81"/>
            <rFont val="Tahoma"/>
            <family val="2"/>
          </rPr>
          <t xml:space="preserve">
Based on information from J. Seck (pdf file).</t>
        </r>
      </text>
    </comment>
    <comment ref="B181" authorId="0">
      <text>
        <r>
          <rPr>
            <b/>
            <sz val="9"/>
            <color indexed="81"/>
            <rFont val="Tahoma"/>
            <family val="2"/>
          </rPr>
          <t>Jennifer:</t>
        </r>
        <r>
          <rPr>
            <sz val="9"/>
            <color indexed="81"/>
            <rFont val="Tahoma"/>
            <family val="2"/>
          </rPr>
          <t xml:space="preserve">
Based on information from J. Seck (pdf file).</t>
        </r>
      </text>
    </comment>
    <comment ref="B229" authorId="0">
      <text>
        <r>
          <rPr>
            <b/>
            <sz val="9"/>
            <color indexed="81"/>
            <rFont val="Tahoma"/>
            <family val="2"/>
          </rPr>
          <t>Jennifer:</t>
        </r>
        <r>
          <rPr>
            <sz val="9"/>
            <color indexed="81"/>
            <rFont val="Tahoma"/>
            <family val="2"/>
          </rPr>
          <t xml:space="preserve">
Based on information from J. Seck (pdf file).</t>
        </r>
      </text>
    </comment>
    <comment ref="B279" authorId="0">
      <text>
        <r>
          <rPr>
            <b/>
            <sz val="9"/>
            <color indexed="81"/>
            <rFont val="Tahoma"/>
            <family val="2"/>
          </rPr>
          <t>Jennifer:</t>
        </r>
        <r>
          <rPr>
            <sz val="9"/>
            <color indexed="81"/>
            <rFont val="Tahoma"/>
            <family val="2"/>
          </rPr>
          <t xml:space="preserve">
Based on information from J. Seck (pdf file).</t>
        </r>
      </text>
    </comment>
    <comment ref="B327" authorId="0">
      <text>
        <r>
          <rPr>
            <b/>
            <sz val="9"/>
            <color indexed="81"/>
            <rFont val="Tahoma"/>
            <family val="2"/>
          </rPr>
          <t>Jennifer:</t>
        </r>
        <r>
          <rPr>
            <sz val="9"/>
            <color indexed="81"/>
            <rFont val="Tahoma"/>
            <family val="2"/>
          </rPr>
          <t xml:space="preserve">
Based on information from J. Seck (pdf file).</t>
        </r>
      </text>
    </comment>
    <comment ref="B377" authorId="0">
      <text>
        <r>
          <rPr>
            <b/>
            <sz val="9"/>
            <color indexed="81"/>
            <rFont val="Tahoma"/>
            <family val="2"/>
          </rPr>
          <t>Jennifer:</t>
        </r>
        <r>
          <rPr>
            <sz val="9"/>
            <color indexed="81"/>
            <rFont val="Tahoma"/>
            <family val="2"/>
          </rPr>
          <t xml:space="preserve">
Based on information from J. Seck (pdf file).</t>
        </r>
      </text>
    </comment>
  </commentList>
</comments>
</file>

<file path=xl/sharedStrings.xml><?xml version="1.0" encoding="utf-8"?>
<sst xmlns="http://schemas.openxmlformats.org/spreadsheetml/2006/main" count="1535" uniqueCount="197">
  <si>
    <t>KANSAS MUNICIPAL ENERGY AGENCY</t>
  </si>
  <si>
    <t>Agency expense - A Cities</t>
  </si>
  <si>
    <t>Agency expense - B Cities</t>
  </si>
  <si>
    <t>WAPA HYDRO POWER PROJECT DESCRIPTION</t>
  </si>
  <si>
    <t>In 1987, the Agency contracted with the Western Area Power Administration's Loveland Area</t>
  </si>
  <si>
    <t xml:space="preserve">Office (WAPA-LOA) to act as scheduling and accounting agent for a pool of hydro power </t>
  </si>
  <si>
    <t>entitlements allocated to thirty-nine Kansas municipal electric systems.</t>
  </si>
  <si>
    <t>All thirty-nine cities could not economically use their entitlements because of the high trans-</t>
  </si>
  <si>
    <t>mission costs for cities furthest from the WAPA delivery point in Western Kansas.  Pending</t>
  </si>
  <si>
    <t xml:space="preserve">a solution to the transmission cost problem, the cities combined their entitlements into a </t>
  </si>
  <si>
    <t>pool for redistribution to cities that could economically take delivery.  Twenty-one cities with</t>
  </si>
  <si>
    <t>high transmission costs (the Class B Cities) elected to defer actual delivery of their WAPA</t>
  </si>
  <si>
    <t>power.  Instead, the Class B Cities temporarily assigned their entitlements to the pool.  The</t>
  </si>
  <si>
    <t>other eighteen cities (the Class A Cities) take delivery of WAPA power, including their portion</t>
  </si>
  <si>
    <t>of the entitlements left in the pool by the Class B Cities.</t>
  </si>
  <si>
    <t xml:space="preserve">In recognition of the benefits deferred by assigning their WAPA entitlements to the pool, the </t>
  </si>
  <si>
    <t>Class B Cities are compensated through a 10% surcharge paid by the Class A Cities.</t>
  </si>
  <si>
    <t>over Sunflower Electric Power Corporation' s bulk transmission line.  From the WAPA delivery</t>
  </si>
  <si>
    <t>point, the electricity is routed over interconnections with Sunflower, WestPlains, Midwest</t>
  </si>
  <si>
    <t>Energy and Western Resources.</t>
  </si>
  <si>
    <t>WAPA HYDRO PROJECT  --  SUMMARY</t>
  </si>
  <si>
    <t>Description</t>
  </si>
  <si>
    <t>Budget</t>
  </si>
  <si>
    <t>Amount</t>
  </si>
  <si>
    <t>Revenues:</t>
  </si>
  <si>
    <t>Class A City payments</t>
  </si>
  <si>
    <t>Class B City payments</t>
  </si>
  <si>
    <t>Total Revenues</t>
  </si>
  <si>
    <t>Expenses:</t>
  </si>
  <si>
    <t>WAPA capacity charges</t>
  </si>
  <si>
    <t>Pool capacity markup</t>
  </si>
  <si>
    <t>WAPA energy charges</t>
  </si>
  <si>
    <t>Pool energy markup</t>
  </si>
  <si>
    <t>Transmission charges</t>
  </si>
  <si>
    <t>Total Expenses</t>
  </si>
  <si>
    <t>WAPA HYDRO PROJECT  --  ASHLAND</t>
  </si>
  <si>
    <t>Total</t>
  </si>
  <si>
    <t>Capacity Charges:</t>
  </si>
  <si>
    <t>WAPA charges at</t>
  </si>
  <si>
    <t>per KW per month</t>
  </si>
  <si>
    <t>Pool markup at</t>
  </si>
  <si>
    <t>Energy Charges:</t>
  </si>
  <si>
    <t xml:space="preserve">WAPA charges </t>
  </si>
  <si>
    <t>MWh at</t>
  </si>
  <si>
    <t>Pool markup</t>
  </si>
  <si>
    <t>Total City Payments</t>
  </si>
  <si>
    <t>Estimated annual cost per MWh</t>
  </si>
  <si>
    <t>WAPA HYDRO PROJECT  --  BELLEVILLE</t>
  </si>
  <si>
    <t>WAPA HYDRO PROJECT  --  BELOIT</t>
  </si>
  <si>
    <t>WAPA HYDRO PROJECT  --  CAWKER CITY</t>
  </si>
  <si>
    <t>WAPA HYDRO PROJECT  --  COLBY</t>
  </si>
  <si>
    <t>WAPA HYDRO PROJECT  --  GLASCO</t>
  </si>
  <si>
    <t>WAPA HYDRO PROJECT  --  GLEN ELDER</t>
  </si>
  <si>
    <t>WAPA HYDRO PROJECT  --  LINCOLN CENTER</t>
  </si>
  <si>
    <t>WAPA HYDRO PROJECT  --  LINDSBORG</t>
  </si>
  <si>
    <t>WAPA HYDRO PROJECT  --  LUCAS</t>
  </si>
  <si>
    <t>WAPA HYDRO PROJECT  --  MANKATO</t>
  </si>
  <si>
    <t>WAPA HYDRO PROJECT  --  NORTON</t>
  </si>
  <si>
    <t>WAPA HYDRO PROJECT  --  OBERLIN</t>
  </si>
  <si>
    <t>WAPA HYDRO PROJECT  --  OSBORNE</t>
  </si>
  <si>
    <t>WAPA HYDRO PROJECT  --  ST. FRANCIS</t>
  </si>
  <si>
    <t>WAPA HYDRO PROJECT  --  SHARON SPRINGS</t>
  </si>
  <si>
    <t>WAPA HYDRO PROJECT  --  STOCKTON</t>
  </si>
  <si>
    <t>WAPA HYDRO PROJECT  --  CLASS B CITIES</t>
  </si>
  <si>
    <t>KW</t>
  </si>
  <si>
    <t>Markup</t>
  </si>
  <si>
    <t>Agency</t>
  </si>
  <si>
    <t>Class B City</t>
  </si>
  <si>
    <t>Share</t>
  </si>
  <si>
    <t>Revenues</t>
  </si>
  <si>
    <t>Expense</t>
  </si>
  <si>
    <t>Arcadia</t>
  </si>
  <si>
    <t>Baldwin City</t>
  </si>
  <si>
    <t>Burlingame</t>
  </si>
  <si>
    <t>Centralia</t>
  </si>
  <si>
    <t>Dighton</t>
  </si>
  <si>
    <t>Enterprise</t>
  </si>
  <si>
    <t>Gardner</t>
  </si>
  <si>
    <t>Garnett</t>
  </si>
  <si>
    <t>Herington</t>
  </si>
  <si>
    <t>Hill City</t>
  </si>
  <si>
    <t>Holton</t>
  </si>
  <si>
    <t>Lakin</t>
  </si>
  <si>
    <t>Osage City</t>
  </si>
  <si>
    <t>Osawatomie</t>
  </si>
  <si>
    <t>Ottawa</t>
  </si>
  <si>
    <t>St. Marys</t>
  </si>
  <si>
    <t>Seneca</t>
  </si>
  <si>
    <t>Wamego</t>
  </si>
  <si>
    <t>Washington</t>
  </si>
  <si>
    <t xml:space="preserve">    Totals</t>
  </si>
  <si>
    <t>The contract with WAPA operates until 2024 to provide firm capacity and energy into Kansas</t>
  </si>
  <si>
    <t>WAPA HYDRO PROJECT  --  SENECA</t>
  </si>
  <si>
    <t>Oberlin</t>
  </si>
  <si>
    <t>Sharon Springs</t>
  </si>
  <si>
    <t>Oct</t>
  </si>
  <si>
    <t>Nov</t>
  </si>
  <si>
    <t>Dec</t>
  </si>
  <si>
    <t>Feb</t>
  </si>
  <si>
    <t>Mar</t>
  </si>
  <si>
    <t>Apr</t>
  </si>
  <si>
    <t>May</t>
  </si>
  <si>
    <t>Jun</t>
  </si>
  <si>
    <t>Aug</t>
  </si>
  <si>
    <t>Sep</t>
  </si>
  <si>
    <t>Ashland</t>
  </si>
  <si>
    <t>Belleville</t>
  </si>
  <si>
    <t>Beloit</t>
  </si>
  <si>
    <t>Cawker City</t>
  </si>
  <si>
    <t>Colby</t>
  </si>
  <si>
    <t>Glasco</t>
  </si>
  <si>
    <t>Glen Elder</t>
  </si>
  <si>
    <t>Lindsborg</t>
  </si>
  <si>
    <t>Lucas</t>
  </si>
  <si>
    <t>Mankato</t>
  </si>
  <si>
    <t>Osborne</t>
  </si>
  <si>
    <t>WAPA Hydro Project</t>
  </si>
  <si>
    <t>WAPA HYDRO PROJECT  --  GOODLAND</t>
  </si>
  <si>
    <t>Arma</t>
  </si>
  <si>
    <t>Goodland</t>
  </si>
  <si>
    <t>Russell</t>
  </si>
  <si>
    <t>WAPA HYDRO PROJECT  --  RUSSELL</t>
  </si>
  <si>
    <t>WAPA HYDRO PROJECT  --  CIMARRON</t>
  </si>
  <si>
    <t>Cimarron</t>
  </si>
  <si>
    <t>Eudora</t>
  </si>
  <si>
    <t>Horton</t>
  </si>
  <si>
    <t>Minneapolis</t>
  </si>
  <si>
    <t>Troy</t>
  </si>
  <si>
    <t>WAPA HYDRO PROJECT  --  HOLTON</t>
  </si>
  <si>
    <t>WAPA HYDRO PROJECT  --  ARMA</t>
  </si>
  <si>
    <t>WAPA HYDRO PROJECT  --  BURLINGAME</t>
  </si>
  <si>
    <t>WAPA HYDRO PROJECT  --  LAKIN</t>
  </si>
  <si>
    <t>WAPA HYDRO PROJECT  --  OSAGE CITY</t>
  </si>
  <si>
    <t>Variance</t>
  </si>
  <si>
    <t>Fav/(Unfav)</t>
  </si>
  <si>
    <t>Variance Explanations:</t>
  </si>
  <si>
    <t>Jan</t>
  </si>
  <si>
    <t>Jul</t>
  </si>
  <si>
    <t>Lincoln City</t>
  </si>
  <si>
    <t>Midwest Energy</t>
  </si>
  <si>
    <t xml:space="preserve">Norton </t>
  </si>
  <si>
    <t xml:space="preserve">Stockton </t>
  </si>
  <si>
    <t>Capacity (kW)</t>
  </si>
  <si>
    <t xml:space="preserve">  Total</t>
  </si>
  <si>
    <t>B City Capacity (kW)</t>
  </si>
  <si>
    <t>Price/mW</t>
  </si>
  <si>
    <t>WAPA Energy</t>
  </si>
  <si>
    <t>WAPA HYDRO PROJECT  --  GARNETT</t>
  </si>
  <si>
    <t>WAPA HYDRO PROJECT  --  GARDNER</t>
  </si>
  <si>
    <t>WAPA HYDRO PROJECT  --  CENTRALIA</t>
  </si>
  <si>
    <t>WAPA HYDRO PROJECT  --  BALDWIN CITY</t>
  </si>
  <si>
    <t>WAPA HYDRO PROJECT  --  OSAWATOMIE</t>
  </si>
  <si>
    <t>WAPA HYDRO PROJECT  --  OTTAWA</t>
  </si>
  <si>
    <t>WAPA HYDRO PROJECT  --  ST. MARYS</t>
  </si>
  <si>
    <t>B City Energy</t>
  </si>
  <si>
    <t>Agency expense</t>
  </si>
  <si>
    <t>%</t>
  </si>
  <si>
    <t>times</t>
  </si>
  <si>
    <t>Capacity $</t>
  </si>
  <si>
    <t>B City Capacity $</t>
  </si>
  <si>
    <t>Energy $</t>
  </si>
  <si>
    <t>B city Energy $</t>
  </si>
  <si>
    <t>WAPA</t>
  </si>
  <si>
    <t>Total Budget</t>
  </si>
  <si>
    <t>Purchased Power</t>
  </si>
  <si>
    <t>Mark-up</t>
  </si>
  <si>
    <t>Total PP</t>
  </si>
  <si>
    <t>Agency Exp - A</t>
  </si>
  <si>
    <t>Agency Exp - B</t>
  </si>
  <si>
    <t>Transmission</t>
  </si>
  <si>
    <t>Osage</t>
  </si>
  <si>
    <t>WAPA HYDRO PROJECT  --  MINNEAPOLIS</t>
  </si>
  <si>
    <t>St Marys</t>
  </si>
  <si>
    <t>St Francis</t>
  </si>
  <si>
    <t>2014 Budget - Total</t>
  </si>
  <si>
    <t xml:space="preserve">Transmission $ </t>
  </si>
  <si>
    <t>2014 Budget - Jan - Mar</t>
  </si>
  <si>
    <t>2014 Budget - Apr - Sept</t>
  </si>
  <si>
    <t>2014 Budget - Oct - Dec</t>
  </si>
  <si>
    <t>Jetmore</t>
  </si>
  <si>
    <t>Pomona</t>
  </si>
  <si>
    <t>Waterville</t>
  </si>
  <si>
    <t>Chapman</t>
  </si>
  <si>
    <t>Garden City</t>
  </si>
  <si>
    <t>WAPA HYDRO PROJECT  --  CHAPMAN</t>
  </si>
  <si>
    <t>WAPA HYDRO PROJECT  --  HORTON</t>
  </si>
  <si>
    <t>WAPA HYDRO PROJECT  --  GARDEN CITY</t>
  </si>
  <si>
    <t>WAPA HYDRO PROJECT  --  EUDORA</t>
  </si>
  <si>
    <t>WAPA HYDRO PROJECT  --  WAMEGO</t>
  </si>
  <si>
    <t>WAPA HYDRO PROJECT  --  TROY</t>
  </si>
  <si>
    <t>WAPA HYDRO PROJECT  --  ENTERPRISE</t>
  </si>
  <si>
    <t>WAPA HYDRO PROJECT  --  WASHINGTON</t>
  </si>
  <si>
    <t>Meade</t>
  </si>
  <si>
    <t>WAPA HYDRO PROJECT  --  MEADE</t>
  </si>
  <si>
    <t>2015 Annual Budget</t>
  </si>
  <si>
    <t>2015 Budget - Total</t>
  </si>
  <si>
    <t>WAPA HYDRO PROJECT  --  JETMORE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</si>
</sst>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000_);_(* \(#,##0.000000\);_(* &quot;-&quot;??_);_(@_)"/>
    <numFmt numFmtId="167" formatCode="0.000%"/>
    <numFmt numFmtId="168" formatCode="General_)"/>
    <numFmt numFmtId="169" formatCode="dd\-mmm_)"/>
    <numFmt numFmtId="170" formatCode="#,##0.00000_);\(#,##0.00000\)"/>
    <numFmt numFmtId="171" formatCode="#,##0.000000_);\(#,##0.000000\)"/>
    <numFmt numFmtId="172" formatCode="0.0"/>
    <numFmt numFmtId="173" formatCode="&quot;$&quot;#,##0.000_);\(&quot;$&quot;#,##0.000\)"/>
    <numFmt numFmtId="174" formatCode="0.0%"/>
  </numFmts>
  <fonts count="3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63">
    <xf numFmtId="0" fontId="0" fillId="0" borderId="0" xfId="0"/>
    <xf numFmtId="37" fontId="2" fillId="0" borderId="0" xfId="0" applyNumberFormat="1" applyFont="1"/>
    <xf numFmtId="37" fontId="2" fillId="0" borderId="0" xfId="0" applyNumberFormat="1" applyFont="1" applyAlignment="1">
      <alignment horizontal="center"/>
    </xf>
    <xf numFmtId="37" fontId="2" fillId="0" borderId="0" xfId="0" quotePrefix="1" applyNumberFormat="1" applyFont="1" applyAlignment="1">
      <alignment horizontal="center"/>
    </xf>
    <xf numFmtId="37" fontId="2" fillId="0" borderId="10" xfId="0" applyNumberFormat="1" applyFont="1" applyBorder="1" applyAlignment="1">
      <alignment horizontal="center"/>
    </xf>
    <xf numFmtId="37" fontId="2" fillId="0" borderId="0" xfId="0" quotePrefix="1" applyNumberFormat="1" applyFont="1" applyAlignment="1">
      <alignment horizontal="left"/>
    </xf>
    <xf numFmtId="0" fontId="2" fillId="0" borderId="0" xfId="0" applyFont="1"/>
    <xf numFmtId="44" fontId="2" fillId="0" borderId="0" xfId="29" applyFont="1"/>
    <xf numFmtId="164" fontId="2" fillId="0" borderId="0" xfId="29" applyNumberFormat="1" applyFont="1"/>
    <xf numFmtId="165" fontId="2" fillId="0" borderId="0" xfId="28" applyNumberFormat="1" applyFont="1"/>
    <xf numFmtId="166" fontId="2" fillId="0" borderId="0" xfId="28" applyNumberFormat="1" applyFont="1"/>
    <xf numFmtId="10" fontId="2" fillId="0" borderId="0" xfId="41" applyNumberFormat="1" applyFont="1"/>
    <xf numFmtId="164" fontId="2" fillId="0" borderId="11" xfId="29" applyNumberFormat="1" applyFont="1" applyBorder="1"/>
    <xf numFmtId="5" fontId="2" fillId="0" borderId="0" xfId="29" applyNumberFormat="1" applyFont="1"/>
    <xf numFmtId="37" fontId="2" fillId="0" borderId="10" xfId="0" applyNumberFormat="1" applyFont="1" applyBorder="1"/>
    <xf numFmtId="7" fontId="2" fillId="0" borderId="12" xfId="0" applyNumberFormat="1" applyFont="1" applyBorder="1" applyAlignment="1">
      <alignment horizontal="center"/>
    </xf>
    <xf numFmtId="168" fontId="2" fillId="0" borderId="0" xfId="0" applyNumberFormat="1" applyFont="1"/>
    <xf numFmtId="168" fontId="2" fillId="0" borderId="0" xfId="0" applyNumberFormat="1" applyFont="1" applyAlignment="1">
      <alignment horizontal="center"/>
    </xf>
    <xf numFmtId="168" fontId="2" fillId="0" borderId="0" xfId="0" quotePrefix="1" applyNumberFormat="1" applyFont="1" applyAlignment="1">
      <alignment horizontal="center"/>
    </xf>
    <xf numFmtId="169" fontId="2" fillId="0" borderId="0" xfId="0" applyNumberFormat="1" applyFont="1"/>
    <xf numFmtId="0" fontId="0" fillId="0" borderId="10" xfId="0" applyBorder="1"/>
    <xf numFmtId="7" fontId="2" fillId="0" borderId="0" xfId="29" applyNumberFormat="1" applyFont="1"/>
    <xf numFmtId="167" fontId="2" fillId="0" borderId="0" xfId="41" applyNumberFormat="1" applyFont="1"/>
    <xf numFmtId="37" fontId="2" fillId="0" borderId="0" xfId="0" applyNumberFormat="1" applyFont="1" applyAlignment="1">
      <alignment horizontal="left"/>
    </xf>
    <xf numFmtId="0" fontId="0" fillId="0" borderId="0" xfId="0" quotePrefix="1" applyAlignment="1">
      <alignment horizontal="left"/>
    </xf>
    <xf numFmtId="37" fontId="2" fillId="0" borderId="0" xfId="0" applyNumberFormat="1" applyFont="1" applyBorder="1"/>
    <xf numFmtId="17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29" applyNumberFormat="1" applyFont="1" applyBorder="1"/>
    <xf numFmtId="0" fontId="2" fillId="0" borderId="10" xfId="0" applyFont="1" applyBorder="1"/>
    <xf numFmtId="173" fontId="2" fillId="0" borderId="0" xfId="29" applyNumberFormat="1" applyFont="1"/>
    <xf numFmtId="173" fontId="2" fillId="0" borderId="0" xfId="29" quotePrefix="1" applyNumberFormat="1" applyFont="1" applyAlignment="1">
      <alignment horizontal="right"/>
    </xf>
    <xf numFmtId="3" fontId="2" fillId="0" borderId="0" xfId="0" applyNumberFormat="1" applyFont="1"/>
    <xf numFmtId="3" fontId="2" fillId="0" borderId="11" xfId="0" applyNumberFormat="1" applyFont="1" applyBorder="1"/>
    <xf numFmtId="170" fontId="2" fillId="0" borderId="0" xfId="0" applyNumberFormat="1" applyFont="1"/>
    <xf numFmtId="37" fontId="2" fillId="0" borderId="0" xfId="0" quotePrefix="1" applyNumberFormat="1" applyFont="1"/>
    <xf numFmtId="171" fontId="2" fillId="0" borderId="0" xfId="0" applyNumberFormat="1" applyFont="1"/>
    <xf numFmtId="0" fontId="0" fillId="0" borderId="0" xfId="0" applyAlignment="1">
      <alignment horizontal="center"/>
    </xf>
    <xf numFmtId="3" fontId="2" fillId="0" borderId="0" xfId="0" applyNumberFormat="1" applyFont="1" applyFill="1"/>
    <xf numFmtId="165" fontId="2" fillId="0" borderId="0" xfId="28" applyNumberFormat="1" applyFont="1" applyFill="1"/>
    <xf numFmtId="0" fontId="23" fillId="0" borderId="0" xfId="0" applyFont="1" applyFill="1"/>
    <xf numFmtId="0" fontId="0" fillId="0" borderId="0" xfId="0" applyFill="1"/>
    <xf numFmtId="37" fontId="2" fillId="0" borderId="0" xfId="0" applyNumberFormat="1" applyFont="1" applyFill="1" applyBorder="1" applyAlignment="1"/>
    <xf numFmtId="37" fontId="2" fillId="0" borderId="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/>
    <xf numFmtId="37" fontId="2" fillId="0" borderId="0" xfId="0" applyNumberFormat="1" applyFont="1" applyAlignment="1">
      <alignment horizontal="right"/>
    </xf>
    <xf numFmtId="165" fontId="2" fillId="0" borderId="10" xfId="28" applyNumberFormat="1" applyFont="1" applyBorder="1"/>
    <xf numFmtId="37" fontId="3" fillId="0" borderId="13" xfId="0" quotePrefix="1" applyNumberFormat="1" applyFont="1" applyBorder="1" applyAlignment="1">
      <alignment horizontal="left"/>
    </xf>
    <xf numFmtId="37" fontId="2" fillId="0" borderId="14" xfId="0" applyNumberFormat="1" applyFont="1" applyBorder="1"/>
    <xf numFmtId="10" fontId="2" fillId="0" borderId="14" xfId="41" applyNumberFormat="1" applyFont="1" applyBorder="1"/>
    <xf numFmtId="0" fontId="0" fillId="0" borderId="14" xfId="0" applyBorder="1"/>
    <xf numFmtId="37" fontId="2" fillId="0" borderId="14" xfId="0" quotePrefix="1" applyNumberFormat="1" applyFont="1" applyBorder="1"/>
    <xf numFmtId="37" fontId="2" fillId="0" borderId="16" xfId="0" applyNumberFormat="1" applyFont="1" applyBorder="1"/>
    <xf numFmtId="37" fontId="2" fillId="0" borderId="18" xfId="0" applyNumberFormat="1" applyFont="1" applyBorder="1"/>
    <xf numFmtId="168" fontId="2" fillId="0" borderId="0" xfId="0" applyNumberFormat="1" applyFont="1" applyAlignment="1">
      <alignment horizontal="center"/>
    </xf>
    <xf numFmtId="168" fontId="2" fillId="0" borderId="0" xfId="0" quotePrefix="1" applyNumberFormat="1" applyFont="1" applyAlignment="1">
      <alignment horizontal="center"/>
    </xf>
    <xf numFmtId="0" fontId="2" fillId="0" borderId="0" xfId="0" quotePrefix="1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65" fontId="2" fillId="0" borderId="15" xfId="28" applyNumberFormat="1" applyFont="1" applyBorder="1"/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24" fillId="0" borderId="0" xfId="0" applyFont="1"/>
    <xf numFmtId="0" fontId="4" fillId="0" borderId="0" xfId="0" applyFont="1" applyFill="1"/>
    <xf numFmtId="0" fontId="25" fillId="0" borderId="0" xfId="0" applyFont="1" applyFill="1" applyAlignment="1">
      <alignment horizontal="center"/>
    </xf>
    <xf numFmtId="0" fontId="24" fillId="0" borderId="0" xfId="0" applyFont="1" applyBorder="1" applyAlignment="1"/>
    <xf numFmtId="165" fontId="24" fillId="0" borderId="0" xfId="28" applyNumberFormat="1" applyFont="1" applyFill="1"/>
    <xf numFmtId="165" fontId="24" fillId="0" borderId="0" xfId="28" applyNumberFormat="1" applyFont="1"/>
    <xf numFmtId="165" fontId="24" fillId="0" borderId="10" xfId="28" applyNumberFormat="1" applyFont="1" applyBorder="1"/>
    <xf numFmtId="5" fontId="4" fillId="0" borderId="0" xfId="28" applyNumberFormat="1" applyFont="1" applyFill="1"/>
    <xf numFmtId="43" fontId="24" fillId="24" borderId="0" xfId="28" applyFont="1" applyFill="1"/>
    <xf numFmtId="43" fontId="24" fillId="24" borderId="0" xfId="0" applyNumberFormat="1" applyFont="1" applyFill="1"/>
    <xf numFmtId="37" fontId="2" fillId="0" borderId="0" xfId="0" applyNumberFormat="1" applyFont="1" applyFill="1"/>
    <xf numFmtId="165" fontId="2" fillId="0" borderId="10" xfId="28" applyNumberFormat="1" applyFont="1" applyFill="1" applyBorder="1"/>
    <xf numFmtId="43" fontId="0" fillId="24" borderId="0" xfId="28" applyNumberFormat="1" applyFont="1" applyFill="1"/>
    <xf numFmtId="44" fontId="2" fillId="0" borderId="0" xfId="28" applyNumberFormat="1" applyFont="1"/>
    <xf numFmtId="0" fontId="4" fillId="0" borderId="0" xfId="0" applyFont="1"/>
    <xf numFmtId="165" fontId="0" fillId="0" borderId="0" xfId="28" applyNumberFormat="1" applyFont="1"/>
    <xf numFmtId="165" fontId="0" fillId="0" borderId="0" xfId="28" applyNumberFormat="1" applyFont="1" applyAlignment="1">
      <alignment horizontal="center"/>
    </xf>
    <xf numFmtId="5" fontId="4" fillId="0" borderId="0" xfId="28" applyNumberFormat="1" applyFont="1"/>
    <xf numFmtId="37" fontId="2" fillId="0" borderId="0" xfId="0" quotePrefix="1" applyNumberFormat="1" applyFont="1" applyFill="1"/>
    <xf numFmtId="10" fontId="24" fillId="0" borderId="0" xfId="41" applyNumberFormat="1" applyFont="1"/>
    <xf numFmtId="10" fontId="24" fillId="0" borderId="10" xfId="41" applyNumberFormat="1" applyFont="1" applyBorder="1"/>
    <xf numFmtId="10" fontId="24" fillId="0" borderId="0" xfId="0" applyNumberFormat="1" applyFont="1"/>
    <xf numFmtId="174" fontId="2" fillId="0" borderId="0" xfId="41" applyNumberFormat="1" applyFont="1"/>
    <xf numFmtId="5" fontId="2" fillId="0" borderId="0" xfId="0" applyNumberFormat="1" applyFont="1"/>
    <xf numFmtId="165" fontId="24" fillId="24" borderId="0" xfId="28" applyNumberFormat="1" applyFont="1" applyFill="1"/>
    <xf numFmtId="165" fontId="24" fillId="24" borderId="0" xfId="28" applyNumberFormat="1" applyFont="1" applyFill="1" applyAlignment="1">
      <alignment horizontal="center"/>
    </xf>
    <xf numFmtId="165" fontId="24" fillId="24" borderId="10" xfId="28" applyNumberFormat="1" applyFont="1" applyFill="1" applyBorder="1"/>
    <xf numFmtId="165" fontId="24" fillId="24" borderId="10" xfId="28" applyNumberFormat="1" applyFont="1" applyFill="1" applyBorder="1" applyAlignment="1">
      <alignment horizontal="center"/>
    </xf>
    <xf numFmtId="43" fontId="24" fillId="0" borderId="0" xfId="28" applyFont="1" applyFill="1"/>
    <xf numFmtId="5" fontId="24" fillId="0" borderId="0" xfId="28" applyNumberFormat="1" applyFont="1" applyFill="1"/>
    <xf numFmtId="5" fontId="24" fillId="0" borderId="0" xfId="28" applyNumberFormat="1" applyFont="1"/>
    <xf numFmtId="5" fontId="24" fillId="0" borderId="10" xfId="28" applyNumberFormat="1" applyFont="1" applyFill="1" applyBorder="1"/>
    <xf numFmtId="5" fontId="24" fillId="0" borderId="10" xfId="28" applyNumberFormat="1" applyFont="1" applyBorder="1"/>
    <xf numFmtId="43" fontId="24" fillId="0" borderId="0" xfId="0" applyNumberFormat="1" applyFont="1" applyFill="1"/>
    <xf numFmtId="43" fontId="0" fillId="0" borderId="0" xfId="28" applyNumberFormat="1" applyFont="1" applyFill="1"/>
    <xf numFmtId="5" fontId="0" fillId="0" borderId="0" xfId="28" applyNumberFormat="1" applyFont="1"/>
    <xf numFmtId="5" fontId="0" fillId="0" borderId="10" xfId="28" applyNumberFormat="1" applyFont="1" applyBorder="1"/>
    <xf numFmtId="5" fontId="0" fillId="24" borderId="0" xfId="28" applyNumberFormat="1" applyFont="1" applyFill="1"/>
    <xf numFmtId="5" fontId="0" fillId="24" borderId="10" xfId="28" applyNumberFormat="1" applyFont="1" applyFill="1" applyBorder="1"/>
    <xf numFmtId="0" fontId="1" fillId="0" borderId="0" xfId="0" applyFont="1"/>
    <xf numFmtId="5" fontId="0" fillId="0" borderId="0" xfId="0" applyNumberFormat="1"/>
    <xf numFmtId="5" fontId="0" fillId="0" borderId="10" xfId="0" applyNumberFormat="1" applyBorder="1"/>
    <xf numFmtId="165" fontId="0" fillId="0" borderId="10" xfId="28" applyNumberFormat="1" applyFont="1" applyBorder="1"/>
    <xf numFmtId="165" fontId="0" fillId="0" borderId="0" xfId="0" applyNumberFormat="1"/>
    <xf numFmtId="0" fontId="24" fillId="0" borderId="0" xfId="0" applyFont="1" applyFill="1" applyBorder="1" applyAlignment="1"/>
    <xf numFmtId="168" fontId="2" fillId="0" borderId="0" xfId="0" quotePrefix="1" applyNumberFormat="1" applyFont="1" applyAlignment="1">
      <alignment horizontal="center"/>
    </xf>
    <xf numFmtId="37" fontId="2" fillId="0" borderId="10" xfId="0" applyNumberFormat="1" applyFont="1" applyBorder="1" applyAlignment="1">
      <alignment horizontal="center"/>
    </xf>
    <xf numFmtId="165" fontId="2" fillId="0" borderId="0" xfId="28" applyNumberFormat="1" applyFont="1" applyBorder="1"/>
    <xf numFmtId="0" fontId="1" fillId="0" borderId="0" xfId="0" applyFont="1" applyFill="1"/>
    <xf numFmtId="168" fontId="2" fillId="0" borderId="0" xfId="0" applyNumberFormat="1" applyFont="1" applyAlignment="1">
      <alignment horizontal="center"/>
    </xf>
    <xf numFmtId="168" fontId="2" fillId="0" borderId="0" xfId="0" quotePrefix="1" applyNumberFormat="1" applyFont="1" applyAlignment="1">
      <alignment horizontal="center"/>
    </xf>
    <xf numFmtId="37" fontId="2" fillId="0" borderId="10" xfId="0" applyNumberFormat="1" applyFont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8" fontId="2" fillId="0" borderId="0" xfId="0" quotePrefix="1" applyNumberFormat="1" applyFont="1" applyAlignment="1">
      <alignment horizontal="center"/>
    </xf>
    <xf numFmtId="37" fontId="2" fillId="0" borderId="10" xfId="0" applyNumberFormat="1" applyFont="1" applyBorder="1" applyAlignment="1">
      <alignment horizontal="center"/>
    </xf>
    <xf numFmtId="165" fontId="24" fillId="24" borderId="0" xfId="28" applyNumberFormat="1" applyFont="1" applyFill="1" applyBorder="1"/>
    <xf numFmtId="165" fontId="24" fillId="24" borderId="0" xfId="28" applyNumberFormat="1" applyFont="1" applyFill="1" applyBorder="1" applyAlignment="1">
      <alignment horizontal="center"/>
    </xf>
    <xf numFmtId="165" fontId="24" fillId="0" borderId="0" xfId="28" applyNumberFormat="1" applyFont="1" applyBorder="1"/>
    <xf numFmtId="10" fontId="24" fillId="0" borderId="0" xfId="41" applyNumberFormat="1" applyFont="1" applyBorder="1"/>
    <xf numFmtId="5" fontId="24" fillId="0" borderId="0" xfId="28" applyNumberFormat="1" applyFont="1" applyFill="1" applyBorder="1"/>
    <xf numFmtId="5" fontId="24" fillId="0" borderId="0" xfId="28" applyNumberFormat="1" applyFont="1" applyBorder="1"/>
    <xf numFmtId="5" fontId="0" fillId="24" borderId="0" xfId="28" applyNumberFormat="1" applyFont="1" applyFill="1" applyBorder="1"/>
    <xf numFmtId="5" fontId="0" fillId="0" borderId="0" xfId="28" applyNumberFormat="1" applyFont="1" applyBorder="1"/>
    <xf numFmtId="5" fontId="24" fillId="0" borderId="0" xfId="0" applyNumberFormat="1" applyFont="1"/>
    <xf numFmtId="2" fontId="0" fillId="24" borderId="0" xfId="0" applyNumberFormat="1" applyFill="1"/>
    <xf numFmtId="2" fontId="0" fillId="0" borderId="0" xfId="0" applyNumberFormat="1" applyFill="1"/>
    <xf numFmtId="168" fontId="2" fillId="0" borderId="0" xfId="0" applyNumberFormat="1" applyFont="1" applyAlignment="1">
      <alignment horizontal="center"/>
    </xf>
    <xf numFmtId="168" fontId="2" fillId="0" borderId="0" xfId="0" quotePrefix="1" applyNumberFormat="1" applyFont="1" applyAlignment="1">
      <alignment horizontal="center"/>
    </xf>
    <xf numFmtId="37" fontId="2" fillId="0" borderId="10" xfId="0" applyNumberFormat="1" applyFont="1" applyBorder="1" applyAlignment="1">
      <alignment horizontal="center"/>
    </xf>
    <xf numFmtId="43" fontId="2" fillId="0" borderId="0" xfId="28" applyFont="1"/>
    <xf numFmtId="168" fontId="2" fillId="0" borderId="0" xfId="0" applyNumberFormat="1" applyFont="1" applyAlignment="1">
      <alignment horizontal="center"/>
    </xf>
    <xf numFmtId="168" fontId="2" fillId="0" borderId="0" xfId="0" quotePrefix="1" applyNumberFormat="1" applyFont="1" applyAlignment="1">
      <alignment horizontal="center"/>
    </xf>
    <xf numFmtId="37" fontId="2" fillId="0" borderId="10" xfId="0" applyNumberFormat="1" applyFont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8" fontId="2" fillId="0" borderId="0" xfId="0" quotePrefix="1" applyNumberFormat="1" applyFont="1" applyAlignment="1">
      <alignment horizontal="center"/>
    </xf>
    <xf numFmtId="37" fontId="2" fillId="0" borderId="10" xfId="0" applyNumberFormat="1" applyFont="1" applyBorder="1" applyAlignment="1">
      <alignment horizontal="center"/>
    </xf>
    <xf numFmtId="37" fontId="28" fillId="0" borderId="10" xfId="0" quotePrefix="1" applyNumberFormat="1" applyFont="1" applyBorder="1" applyAlignment="1">
      <alignment horizontal="center"/>
    </xf>
    <xf numFmtId="0" fontId="2" fillId="0" borderId="0" xfId="0" quotePrefix="1" applyNumberFormat="1" applyFont="1" applyFill="1" applyAlignment="1">
      <alignment horizontal="center"/>
    </xf>
    <xf numFmtId="37" fontId="2" fillId="0" borderId="10" xfId="0" applyNumberFormat="1" applyFont="1" applyFill="1" applyBorder="1" applyAlignment="1">
      <alignment horizontal="center"/>
    </xf>
    <xf numFmtId="37" fontId="2" fillId="0" borderId="0" xfId="0" applyNumberFormat="1" applyFont="1" applyFill="1" applyBorder="1"/>
    <xf numFmtId="0" fontId="0" fillId="0" borderId="0" xfId="0" applyFill="1" applyBorder="1"/>
    <xf numFmtId="37" fontId="2" fillId="0" borderId="0" xfId="0" quotePrefix="1" applyNumberFormat="1" applyFont="1" applyFill="1" applyBorder="1"/>
    <xf numFmtId="37" fontId="2" fillId="0" borderId="17" xfId="0" applyNumberFormat="1" applyFont="1" applyFill="1" applyBorder="1"/>
    <xf numFmtId="10" fontId="2" fillId="0" borderId="0" xfId="41" applyNumberFormat="1" applyFont="1" applyFill="1" applyBorder="1"/>
    <xf numFmtId="165" fontId="2" fillId="0" borderId="17" xfId="28" applyNumberFormat="1" applyFont="1" applyFill="1" applyBorder="1"/>
    <xf numFmtId="37" fontId="2" fillId="0" borderId="10" xfId="0" applyNumberFormat="1" applyFont="1" applyFill="1" applyBorder="1"/>
    <xf numFmtId="0" fontId="0" fillId="0" borderId="10" xfId="0" applyFill="1" applyBorder="1"/>
    <xf numFmtId="37" fontId="2" fillId="0" borderId="10" xfId="0" quotePrefix="1" applyNumberFormat="1" applyFont="1" applyFill="1" applyBorder="1"/>
    <xf numFmtId="37" fontId="2" fillId="0" borderId="19" xfId="0" applyNumberFormat="1" applyFont="1" applyFill="1" applyBorder="1"/>
    <xf numFmtId="164" fontId="2" fillId="0" borderId="0" xfId="29" applyNumberFormat="1" applyFont="1" applyFill="1"/>
    <xf numFmtId="3" fontId="2" fillId="0" borderId="11" xfId="0" applyNumberFormat="1" applyFont="1" applyFill="1" applyBorder="1"/>
    <xf numFmtId="164" fontId="2" fillId="0" borderId="11" xfId="29" applyNumberFormat="1" applyFont="1" applyFill="1" applyBorder="1"/>
    <xf numFmtId="0" fontId="1" fillId="25" borderId="0" xfId="0" applyFont="1" applyFill="1"/>
    <xf numFmtId="0" fontId="29" fillId="0" borderId="0" xfId="0" applyFont="1"/>
    <xf numFmtId="37" fontId="30" fillId="0" borderId="0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8" fontId="2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37" fontId="2" fillId="0" borderId="10" xfId="0" applyNumberFormat="1" applyFont="1" applyBorder="1" applyAlignment="1">
      <alignment horizontal="center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46"/>
    <cellStyle name="Currency" xfId="29" builtinId="4"/>
    <cellStyle name="Currency 2" xfId="47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45"/>
    <cellStyle name="Note" xfId="39" builtinId="10" customBuiltin="1"/>
    <cellStyle name="Output" xfId="40" builtinId="21" customBuiltin="1"/>
    <cellStyle name="Percent" xfId="41" builtinId="5"/>
    <cellStyle name="Percent 2" xfId="48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2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amie/Budget/2014/Bud_14%20WAPA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gency_Detail_Budget_2015_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WAPAinvoicing-effective%2010-1-14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Jamie/Budget/2013/WAPAinvoicing-effective%2010-1-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Jamie/Budget/2013/WAPA%202013%20CRO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SCRIP"/>
      <sheetName val="ARM"/>
      <sheetName val="ASH"/>
      <sheetName val="BAL"/>
      <sheetName val="BELL"/>
      <sheetName val="BELO"/>
      <sheetName val="BUR"/>
      <sheetName val="CAW"/>
      <sheetName val="CEN"/>
      <sheetName val="CHA"/>
      <sheetName val="CIM"/>
      <sheetName val="COL"/>
      <sheetName val="ENT"/>
      <sheetName val="EUD"/>
      <sheetName val="GAR"/>
      <sheetName val="GRD"/>
      <sheetName val="GRN"/>
      <sheetName val="GLA"/>
      <sheetName val="GLE"/>
      <sheetName val="GOO"/>
      <sheetName val="HOL"/>
      <sheetName val="HOR"/>
      <sheetName val="LAK"/>
      <sheetName val="LINC"/>
      <sheetName val="LIND"/>
      <sheetName val="LUC"/>
      <sheetName val="MAN"/>
      <sheetName val="MEA"/>
      <sheetName val="MIN"/>
      <sheetName val="NOR"/>
      <sheetName val="OBER"/>
      <sheetName val="OSA"/>
      <sheetName val="OSW"/>
      <sheetName val="OSB"/>
      <sheetName val="OTT"/>
      <sheetName val="RUS"/>
      <sheetName val="SAF"/>
      <sheetName val="SAM"/>
      <sheetName val="SEN"/>
      <sheetName val="SHA"/>
      <sheetName val="STO"/>
      <sheetName val="TRO"/>
      <sheetName val="WAM"/>
      <sheetName val="WAS"/>
      <sheetName val="CLASS B"/>
      <sheetName val="WAPA Charges by City"/>
    </sheetNames>
    <sheetDataSet>
      <sheetData sheetId="0">
        <row r="11">
          <cell r="F11">
            <v>5415202.1039999994</v>
          </cell>
        </row>
      </sheetData>
      <sheetData sheetId="1"/>
      <sheetData sheetId="2">
        <row r="13">
          <cell r="H13">
            <v>23783.399999999998</v>
          </cell>
        </row>
        <row r="14">
          <cell r="H14">
            <v>0</v>
          </cell>
        </row>
        <row r="17">
          <cell r="H17">
            <v>23813</v>
          </cell>
        </row>
        <row r="18">
          <cell r="H18">
            <v>0</v>
          </cell>
        </row>
        <row r="20">
          <cell r="H20">
            <v>3227.8793524347934</v>
          </cell>
        </row>
        <row r="22">
          <cell r="H22">
            <v>204000</v>
          </cell>
        </row>
        <row r="29">
          <cell r="H29">
            <v>221.62313858426469</v>
          </cell>
        </row>
      </sheetData>
      <sheetData sheetId="3">
        <row r="13">
          <cell r="H13">
            <v>25998.84</v>
          </cell>
        </row>
        <row r="14">
          <cell r="H14">
            <v>283.44599999999997</v>
          </cell>
        </row>
        <row r="17">
          <cell r="H17">
            <v>26150</v>
          </cell>
        </row>
        <row r="18">
          <cell r="H18">
            <v>320</v>
          </cell>
        </row>
        <row r="20">
          <cell r="H20">
            <v>3528.5585249903638</v>
          </cell>
        </row>
        <row r="22">
          <cell r="H22">
            <v>0</v>
          </cell>
        </row>
        <row r="29">
          <cell r="H29">
            <v>44.573273167965667</v>
          </cell>
        </row>
      </sheetData>
      <sheetData sheetId="4">
        <row r="13">
          <cell r="H13">
            <v>32091.3</v>
          </cell>
        </row>
        <row r="14">
          <cell r="H14">
            <v>0</v>
          </cell>
        </row>
        <row r="17">
          <cell r="H17">
            <v>35892</v>
          </cell>
        </row>
        <row r="18">
          <cell r="H18">
            <v>0</v>
          </cell>
        </row>
        <row r="20">
          <cell r="H20">
            <v>4355.4262495181811</v>
          </cell>
        </row>
        <row r="22">
          <cell r="H22">
            <v>0</v>
          </cell>
        </row>
        <row r="29">
          <cell r="H29">
            <v>41.739547474821492</v>
          </cell>
        </row>
      </sheetData>
      <sheetData sheetId="5">
        <row r="13">
          <cell r="H13">
            <v>33361.919999999998</v>
          </cell>
        </row>
        <row r="14">
          <cell r="H14">
            <v>957.85199999999986</v>
          </cell>
        </row>
        <row r="17">
          <cell r="H17">
            <v>66138</v>
          </cell>
        </row>
        <row r="18">
          <cell r="H18">
            <v>1106</v>
          </cell>
        </row>
        <row r="20">
          <cell r="H20">
            <v>4527.8745984838752</v>
          </cell>
        </row>
        <row r="22">
          <cell r="H22">
            <v>-7200</v>
          </cell>
        </row>
        <row r="29">
          <cell r="H29">
            <v>30.966443380006282</v>
          </cell>
        </row>
      </sheetData>
      <sheetData sheetId="6">
        <row r="13">
          <cell r="H13">
            <v>100867.68</v>
          </cell>
        </row>
        <row r="14">
          <cell r="H14">
            <v>762.37199999999984</v>
          </cell>
        </row>
        <row r="17">
          <cell r="H17">
            <v>99968</v>
          </cell>
        </row>
        <row r="18">
          <cell r="H18">
            <v>824</v>
          </cell>
        </row>
        <row r="20">
          <cell r="H20">
            <v>13689.745856353591</v>
          </cell>
        </row>
        <row r="22">
          <cell r="H22">
            <v>0</v>
          </cell>
        </row>
        <row r="29">
          <cell r="H29">
            <v>44.77129412561704</v>
          </cell>
        </row>
      </sheetData>
      <sheetData sheetId="7">
        <row r="13">
          <cell r="H13">
            <v>17430.3</v>
          </cell>
        </row>
        <row r="14">
          <cell r="H14">
            <v>0</v>
          </cell>
        </row>
        <row r="17">
          <cell r="H17">
            <v>19447</v>
          </cell>
        </row>
        <row r="18">
          <cell r="H18">
            <v>0</v>
          </cell>
        </row>
        <row r="20">
          <cell r="H20">
            <v>2365.6376076063216</v>
          </cell>
        </row>
        <row r="22">
          <cell r="H22">
            <v>34800</v>
          </cell>
        </row>
        <row r="29">
          <cell r="H29">
            <v>78.85154114100844</v>
          </cell>
        </row>
      </sheetData>
      <sheetData sheetId="8">
        <row r="13">
          <cell r="H13">
            <v>12738.779999999999</v>
          </cell>
        </row>
        <row r="14">
          <cell r="H14">
            <v>237.83399999999997</v>
          </cell>
        </row>
        <row r="17">
          <cell r="H17">
            <v>12963</v>
          </cell>
        </row>
        <row r="18">
          <cell r="H18">
            <v>276</v>
          </cell>
        </row>
        <row r="20">
          <cell r="H20">
            <v>1728.9052421945264</v>
          </cell>
        </row>
        <row r="22">
          <cell r="H22">
            <v>0</v>
          </cell>
        </row>
        <row r="29">
          <cell r="H29">
            <v>44.643586824754379</v>
          </cell>
        </row>
      </sheetData>
      <sheetData sheetId="9">
        <row r="13">
          <cell r="H13">
            <v>6059.88</v>
          </cell>
        </row>
        <row r="14">
          <cell r="H14">
            <v>0</v>
          </cell>
        </row>
        <row r="17">
          <cell r="H17">
            <v>6723</v>
          </cell>
        </row>
        <row r="18">
          <cell r="H18">
            <v>0</v>
          </cell>
        </row>
        <row r="20">
          <cell r="H20">
            <v>822.44597199023519</v>
          </cell>
        </row>
        <row r="22">
          <cell r="H22">
            <v>0</v>
          </cell>
        </row>
        <row r="29">
          <cell r="H29">
            <v>41.911674831079623</v>
          </cell>
        </row>
      </sheetData>
      <sheetData sheetId="10">
        <row r="13">
          <cell r="H13">
            <v>8829.18</v>
          </cell>
        </row>
        <row r="14">
          <cell r="H14">
            <v>0</v>
          </cell>
        </row>
        <row r="17">
          <cell r="H17">
            <v>8686</v>
          </cell>
        </row>
        <row r="18">
          <cell r="H18">
            <v>0</v>
          </cell>
        </row>
        <row r="20">
          <cell r="H20">
            <v>1198.2949376846973</v>
          </cell>
        </row>
        <row r="22">
          <cell r="H22">
            <v>0</v>
          </cell>
        </row>
        <row r="29">
          <cell r="H29">
            <v>44.61601810459976</v>
          </cell>
        </row>
      </sheetData>
      <sheetData sheetId="11">
        <row r="13">
          <cell r="H13">
            <v>58415.939999999995</v>
          </cell>
        </row>
        <row r="14">
          <cell r="H14">
            <v>306.25199999999995</v>
          </cell>
        </row>
        <row r="17">
          <cell r="H17">
            <v>58615</v>
          </cell>
        </row>
        <row r="18">
          <cell r="H18">
            <v>309</v>
          </cell>
        </row>
        <row r="20">
          <cell r="H20">
            <v>7928.2022998843631</v>
          </cell>
        </row>
        <row r="22">
          <cell r="H22">
            <v>68400</v>
          </cell>
        </row>
        <row r="29">
          <cell r="H29">
            <v>68.535698492116083</v>
          </cell>
        </row>
      </sheetData>
      <sheetData sheetId="12">
        <row r="13">
          <cell r="H13">
            <v>114681.59999999999</v>
          </cell>
        </row>
        <row r="14">
          <cell r="H14">
            <v>840.56399999999985</v>
          </cell>
        </row>
        <row r="17">
          <cell r="H17">
            <v>113451</v>
          </cell>
        </row>
        <row r="18">
          <cell r="H18">
            <v>903</v>
          </cell>
        </row>
        <row r="20">
          <cell r="H20">
            <v>15564.568932288321</v>
          </cell>
        </row>
        <row r="22">
          <cell r="H22">
            <v>0</v>
          </cell>
        </row>
        <row r="29">
          <cell r="H29">
            <v>44.804357191062941</v>
          </cell>
        </row>
      </sheetData>
      <sheetData sheetId="13">
        <row r="13">
          <cell r="H13">
            <v>8829.18</v>
          </cell>
        </row>
        <row r="14">
          <cell r="H14">
            <v>0</v>
          </cell>
        </row>
        <row r="17">
          <cell r="H17">
            <v>9863</v>
          </cell>
        </row>
        <row r="18">
          <cell r="H18">
            <v>0</v>
          </cell>
        </row>
        <row r="20">
          <cell r="H20">
            <v>1198.2949376846973</v>
          </cell>
        </row>
        <row r="22">
          <cell r="H22">
            <v>61200</v>
          </cell>
        </row>
        <row r="29">
          <cell r="H29">
            <v>170.27157398483268</v>
          </cell>
        </row>
      </sheetData>
      <sheetData sheetId="14">
        <row r="13">
          <cell r="H13">
            <v>27367.199999999997</v>
          </cell>
        </row>
        <row r="14">
          <cell r="H14">
            <v>0</v>
          </cell>
        </row>
        <row r="17">
          <cell r="H17">
            <v>34371</v>
          </cell>
        </row>
        <row r="18">
          <cell r="H18">
            <v>0</v>
          </cell>
        </row>
        <row r="20">
          <cell r="H20">
            <v>3714.2721315688041</v>
          </cell>
        </row>
        <row r="22">
          <cell r="H22">
            <v>0</v>
          </cell>
        </row>
        <row r="29">
          <cell r="H29">
            <v>39.437538980572882</v>
          </cell>
        </row>
      </sheetData>
      <sheetData sheetId="15">
        <row r="13">
          <cell r="H13">
            <v>138888.53999999998</v>
          </cell>
        </row>
        <row r="14">
          <cell r="H14">
            <v>0</v>
          </cell>
        </row>
        <row r="17">
          <cell r="H17">
            <v>136148</v>
          </cell>
        </row>
        <row r="18">
          <cell r="H18">
            <v>0</v>
          </cell>
        </row>
        <row r="20">
          <cell r="H20">
            <v>18849.931067711681</v>
          </cell>
        </row>
        <row r="22">
          <cell r="H22">
            <v>0</v>
          </cell>
        </row>
        <row r="29">
          <cell r="H29">
            <v>44.704279680005399</v>
          </cell>
        </row>
      </sheetData>
      <sheetData sheetId="16">
        <row r="13">
          <cell r="H13">
            <v>42158.52</v>
          </cell>
        </row>
        <row r="14">
          <cell r="H14">
            <v>0</v>
          </cell>
        </row>
        <row r="17">
          <cell r="H17">
            <v>47175</v>
          </cell>
        </row>
        <row r="18">
          <cell r="H18">
            <v>0</v>
          </cell>
        </row>
        <row r="20">
          <cell r="H20">
            <v>5721.7477836309909</v>
          </cell>
        </row>
        <row r="22">
          <cell r="H22">
            <v>0</v>
          </cell>
        </row>
        <row r="29">
          <cell r="H29">
            <v>41.72983646745493</v>
          </cell>
        </row>
      </sheetData>
      <sheetData sheetId="17">
        <row r="13">
          <cell r="H13">
            <v>52681.86</v>
          </cell>
        </row>
        <row r="14">
          <cell r="H14">
            <v>0</v>
          </cell>
        </row>
        <row r="17">
          <cell r="H17">
            <v>59016</v>
          </cell>
        </row>
        <row r="18">
          <cell r="H18">
            <v>0</v>
          </cell>
        </row>
        <row r="20">
          <cell r="H20">
            <v>7149.9738532699466</v>
          </cell>
        </row>
        <row r="22">
          <cell r="H22">
            <v>0</v>
          </cell>
        </row>
        <row r="29">
          <cell r="H29">
            <v>41.706057596209902</v>
          </cell>
        </row>
      </sheetData>
      <sheetData sheetId="18">
        <row r="13">
          <cell r="H13">
            <v>12706.199999999999</v>
          </cell>
        </row>
        <row r="14">
          <cell r="H14">
            <v>237.83399999999997</v>
          </cell>
        </row>
        <row r="17">
          <cell r="H17">
            <v>12964</v>
          </cell>
        </row>
        <row r="18">
          <cell r="H18">
            <v>276</v>
          </cell>
        </row>
        <row r="20">
          <cell r="H20">
            <v>1724.4834896569448</v>
          </cell>
        </row>
        <row r="22">
          <cell r="H22">
            <v>0</v>
          </cell>
        </row>
        <row r="29">
          <cell r="H29">
            <v>44.584931520963615</v>
          </cell>
        </row>
      </sheetData>
      <sheetData sheetId="19">
        <row r="13">
          <cell r="H13">
            <v>10979.46</v>
          </cell>
        </row>
        <row r="14">
          <cell r="H14">
            <v>237.83399999999997</v>
          </cell>
        </row>
        <row r="17">
          <cell r="H17">
            <v>11241</v>
          </cell>
        </row>
        <row r="18">
          <cell r="H18">
            <v>278</v>
          </cell>
        </row>
        <row r="20">
          <cell r="H20">
            <v>1490.1306051651034</v>
          </cell>
        </row>
        <row r="22">
          <cell r="H22">
            <v>0</v>
          </cell>
        </row>
        <row r="29">
          <cell r="H29">
            <v>44.63462486120342</v>
          </cell>
        </row>
      </sheetData>
      <sheetData sheetId="20">
        <row r="13">
          <cell r="H13">
            <v>58513.68</v>
          </cell>
        </row>
        <row r="14">
          <cell r="H14">
            <v>0</v>
          </cell>
        </row>
        <row r="17">
          <cell r="H17">
            <v>57335</v>
          </cell>
        </row>
        <row r="18">
          <cell r="H18">
            <v>0</v>
          </cell>
        </row>
        <row r="20">
          <cell r="H20">
            <v>7941.4675574971088</v>
          </cell>
        </row>
        <row r="22">
          <cell r="H22">
            <v>68400</v>
          </cell>
        </row>
        <row r="29">
          <cell r="H29">
            <v>69.421445375668767</v>
          </cell>
        </row>
      </sheetData>
      <sheetData sheetId="21">
        <row r="13">
          <cell r="H13">
            <v>56949.84</v>
          </cell>
        </row>
        <row r="14">
          <cell r="H14">
            <v>0</v>
          </cell>
        </row>
        <row r="17">
          <cell r="H17">
            <v>63680</v>
          </cell>
        </row>
        <row r="18">
          <cell r="H18">
            <v>0</v>
          </cell>
        </row>
        <row r="20">
          <cell r="H20">
            <v>7729.2234356931776</v>
          </cell>
        </row>
        <row r="22">
          <cell r="H22">
            <v>0</v>
          </cell>
        </row>
        <row r="29">
          <cell r="H29">
            <v>41.744685428179871</v>
          </cell>
        </row>
      </sheetData>
      <sheetData sheetId="22">
        <row r="13">
          <cell r="H13">
            <v>12250.08</v>
          </cell>
        </row>
        <row r="14">
          <cell r="H14">
            <v>0</v>
          </cell>
        </row>
        <row r="17">
          <cell r="H17">
            <v>15430</v>
          </cell>
        </row>
        <row r="18">
          <cell r="H18">
            <v>0</v>
          </cell>
        </row>
        <row r="20">
          <cell r="H20">
            <v>1662.5789541307979</v>
          </cell>
        </row>
        <row r="22">
          <cell r="H22">
            <v>0</v>
          </cell>
        </row>
        <row r="29">
          <cell r="H29">
            <v>39.382630470496302</v>
          </cell>
        </row>
      </sheetData>
      <sheetData sheetId="23">
        <row r="13">
          <cell r="H13">
            <v>27432.359999999997</v>
          </cell>
        </row>
        <row r="14">
          <cell r="H14">
            <v>0</v>
          </cell>
        </row>
        <row r="17">
          <cell r="H17">
            <v>26950</v>
          </cell>
        </row>
        <row r="18">
          <cell r="H18">
            <v>0</v>
          </cell>
        </row>
        <row r="20">
          <cell r="H20">
            <v>3723.1156366439673</v>
          </cell>
        </row>
        <row r="22">
          <cell r="H22">
            <v>68400</v>
          </cell>
        </row>
        <row r="29">
          <cell r="H29">
            <v>97.212971442634881</v>
          </cell>
        </row>
      </sheetData>
      <sheetData sheetId="24">
        <row r="13">
          <cell r="H13">
            <v>20786.039999999997</v>
          </cell>
        </row>
        <row r="14">
          <cell r="H14">
            <v>205.25399999999996</v>
          </cell>
        </row>
        <row r="17">
          <cell r="H17">
            <v>20983</v>
          </cell>
        </row>
        <row r="18">
          <cell r="H18">
            <v>221</v>
          </cell>
        </row>
        <row r="20">
          <cell r="H20">
            <v>2821.0781189772579</v>
          </cell>
        </row>
        <row r="22">
          <cell r="H22">
            <v>0</v>
          </cell>
        </row>
        <row r="29">
          <cell r="H29">
            <v>44.430774510923293</v>
          </cell>
        </row>
      </sheetData>
      <sheetData sheetId="25">
        <row r="13">
          <cell r="H13">
            <v>60729.119999999995</v>
          </cell>
        </row>
        <row r="14">
          <cell r="H14">
            <v>902.46599999999989</v>
          </cell>
        </row>
        <row r="17">
          <cell r="H17">
            <v>61414</v>
          </cell>
        </row>
        <row r="18">
          <cell r="H18">
            <v>1032</v>
          </cell>
        </row>
        <row r="20">
          <cell r="H20">
            <v>8242.1467300526783</v>
          </cell>
        </row>
        <row r="22">
          <cell r="H22">
            <v>303600</v>
          </cell>
        </row>
        <row r="29">
          <cell r="H29">
            <v>146.99991863946511</v>
          </cell>
        </row>
      </sheetData>
      <sheetData sheetId="26">
        <row r="13">
          <cell r="H13">
            <v>8861.76</v>
          </cell>
        </row>
        <row r="14">
          <cell r="H14">
            <v>78.191999999999993</v>
          </cell>
        </row>
        <row r="17">
          <cell r="H17">
            <v>8821</v>
          </cell>
        </row>
        <row r="18">
          <cell r="H18">
            <v>84</v>
          </cell>
        </row>
        <row r="20">
          <cell r="H20">
            <v>1202.7166902222793</v>
          </cell>
        </row>
        <row r="22">
          <cell r="H22">
            <v>0</v>
          </cell>
        </row>
        <row r="29">
          <cell r="H29">
            <v>44.719765715397862</v>
          </cell>
        </row>
      </sheetData>
      <sheetData sheetId="27">
        <row r="13">
          <cell r="H13">
            <v>23457.599999999999</v>
          </cell>
        </row>
        <row r="14">
          <cell r="H14">
            <v>358.37999999999994</v>
          </cell>
        </row>
        <row r="17">
          <cell r="H17">
            <v>23689</v>
          </cell>
        </row>
        <row r="18">
          <cell r="H18">
            <v>410</v>
          </cell>
        </row>
        <row r="20">
          <cell r="H20">
            <v>3183.6618270589747</v>
          </cell>
        </row>
        <row r="22">
          <cell r="H22">
            <v>0</v>
          </cell>
        </row>
        <row r="29">
          <cell r="H29">
            <v>44.673439690179251</v>
          </cell>
        </row>
      </sheetData>
      <sheetData sheetId="28">
        <row r="13">
          <cell r="H13">
            <v>17267.399999999998</v>
          </cell>
        </row>
        <row r="14">
          <cell r="H14">
            <v>0</v>
          </cell>
        </row>
        <row r="17">
          <cell r="H17">
            <v>17013</v>
          </cell>
        </row>
        <row r="18">
          <cell r="H18">
            <v>0</v>
          </cell>
        </row>
        <row r="20">
          <cell r="H20">
            <v>2343.5288449184122</v>
          </cell>
        </row>
        <row r="22">
          <cell r="H22">
            <v>0</v>
          </cell>
        </row>
        <row r="29">
          <cell r="H29">
            <v>44.581775830698</v>
          </cell>
        </row>
      </sheetData>
      <sheetData sheetId="29">
        <row r="13">
          <cell r="H13">
            <v>18342.539999999997</v>
          </cell>
        </row>
        <row r="14">
          <cell r="H14">
            <v>0</v>
          </cell>
        </row>
        <row r="17">
          <cell r="H17">
            <v>18072</v>
          </cell>
        </row>
        <row r="18">
          <cell r="H18">
            <v>0</v>
          </cell>
        </row>
        <row r="20">
          <cell r="H20">
            <v>2489.4466786586149</v>
          </cell>
        </row>
        <row r="22">
          <cell r="H22">
            <v>0</v>
          </cell>
        </row>
        <row r="29">
          <cell r="H29">
            <v>44.583731102455992</v>
          </cell>
        </row>
      </sheetData>
      <sheetData sheetId="30">
        <row r="13">
          <cell r="H13">
            <v>74575.62</v>
          </cell>
        </row>
        <row r="14">
          <cell r="H14">
            <v>605.98799999999994</v>
          </cell>
        </row>
        <row r="17">
          <cell r="H17">
            <v>74333</v>
          </cell>
        </row>
        <row r="18">
          <cell r="H18">
            <v>660</v>
          </cell>
        </row>
        <row r="20">
          <cell r="H20">
            <v>10121.391558524991</v>
          </cell>
        </row>
        <row r="22">
          <cell r="H22">
            <v>0</v>
          </cell>
        </row>
        <row r="29">
          <cell r="H29">
            <v>44.660076115854132</v>
          </cell>
        </row>
      </sheetData>
      <sheetData sheetId="31">
        <row r="13">
          <cell r="H13">
            <v>55874.7</v>
          </cell>
        </row>
        <row r="14">
          <cell r="H14">
            <v>1866.8339999999998</v>
          </cell>
        </row>
        <row r="17">
          <cell r="H17">
            <v>57702</v>
          </cell>
        </row>
        <row r="18">
          <cell r="H18">
            <v>2101</v>
          </cell>
        </row>
        <row r="20">
          <cell r="H20">
            <v>7583.3056019529749</v>
          </cell>
        </row>
        <row r="22">
          <cell r="H22">
            <v>0</v>
          </cell>
        </row>
        <row r="29">
          <cell r="H29">
            <v>44.910065118368934</v>
          </cell>
        </row>
      </sheetData>
      <sheetData sheetId="32">
        <row r="13">
          <cell r="H13">
            <v>45318.78</v>
          </cell>
        </row>
        <row r="14">
          <cell r="H14">
            <v>0</v>
          </cell>
        </row>
        <row r="17">
          <cell r="H17">
            <v>50795</v>
          </cell>
        </row>
        <row r="18">
          <cell r="H18">
            <v>0</v>
          </cell>
        </row>
        <row r="20">
          <cell r="H20">
            <v>6150.6577797764357</v>
          </cell>
        </row>
        <row r="22">
          <cell r="H22">
            <v>34800</v>
          </cell>
        </row>
        <row r="29">
          <cell r="H29">
            <v>55.883174180484019</v>
          </cell>
        </row>
      </sheetData>
      <sheetData sheetId="33">
        <row r="13">
          <cell r="H13">
            <v>52062.84</v>
          </cell>
        </row>
        <row r="14">
          <cell r="H14">
            <v>0</v>
          </cell>
        </row>
        <row r="17">
          <cell r="H17">
            <v>58220</v>
          </cell>
        </row>
        <row r="18">
          <cell r="H18">
            <v>0</v>
          </cell>
        </row>
        <row r="20">
          <cell r="H20">
            <v>7065.9605550558908</v>
          </cell>
        </row>
        <row r="22">
          <cell r="H22">
            <v>0</v>
          </cell>
        </row>
        <row r="29">
          <cell r="H29">
            <v>41.743624491736703</v>
          </cell>
        </row>
      </sheetData>
      <sheetData sheetId="34">
        <row r="13">
          <cell r="H13">
            <v>37792.799999999996</v>
          </cell>
        </row>
        <row r="14">
          <cell r="H14">
            <v>283.44599999999997</v>
          </cell>
        </row>
        <row r="17">
          <cell r="H17">
            <v>37497</v>
          </cell>
        </row>
        <row r="18">
          <cell r="H18">
            <v>309</v>
          </cell>
        </row>
        <row r="20">
          <cell r="H20">
            <v>5129.2329435950151</v>
          </cell>
        </row>
        <row r="22">
          <cell r="H22">
            <v>0</v>
          </cell>
        </row>
        <row r="29">
          <cell r="H29">
            <v>44.743756199636579</v>
          </cell>
        </row>
      </sheetData>
      <sheetData sheetId="35">
        <row r="13">
          <cell r="H13">
            <v>179874.18</v>
          </cell>
        </row>
        <row r="14">
          <cell r="H14">
            <v>0</v>
          </cell>
        </row>
        <row r="17">
          <cell r="H17">
            <v>201437</v>
          </cell>
        </row>
        <row r="18">
          <cell r="H18">
            <v>0</v>
          </cell>
        </row>
        <row r="20">
          <cell r="H20">
            <v>24412.495759989721</v>
          </cell>
        </row>
        <row r="22">
          <cell r="H22">
            <v>0</v>
          </cell>
        </row>
        <row r="29">
          <cell r="H29">
            <v>41.713052715558632</v>
          </cell>
        </row>
      </sheetData>
      <sheetData sheetId="36">
        <row r="13">
          <cell r="H13">
            <v>324561.95999999996</v>
          </cell>
        </row>
        <row r="14">
          <cell r="H14">
            <v>0</v>
          </cell>
        </row>
        <row r="17">
          <cell r="H17">
            <v>324015</v>
          </cell>
        </row>
        <row r="18">
          <cell r="H18">
            <v>0</v>
          </cell>
        </row>
        <row r="20">
          <cell r="H20">
            <v>44049.498779390982</v>
          </cell>
        </row>
        <row r="22">
          <cell r="H22">
            <v>0</v>
          </cell>
        </row>
        <row r="29">
          <cell r="H29">
            <v>44.270418568896154</v>
          </cell>
        </row>
      </sheetData>
      <sheetData sheetId="37">
        <row r="13">
          <cell r="H13">
            <v>40920.479999999996</v>
          </cell>
        </row>
        <row r="14">
          <cell r="H14">
            <v>1462.8419999999999</v>
          </cell>
        </row>
        <row r="17">
          <cell r="H17">
            <v>42353</v>
          </cell>
        </row>
        <row r="18">
          <cell r="H18">
            <v>1654</v>
          </cell>
        </row>
        <row r="20">
          <cell r="H20">
            <v>5553.7211872028774</v>
          </cell>
        </row>
        <row r="22">
          <cell r="H22">
            <v>0</v>
          </cell>
        </row>
        <row r="29">
          <cell r="H29">
            <v>44.959401004770967</v>
          </cell>
        </row>
      </sheetData>
      <sheetData sheetId="38">
        <row r="13">
          <cell r="H13">
            <v>27008.82</v>
          </cell>
        </row>
        <row r="14">
          <cell r="H14">
            <v>0</v>
          </cell>
        </row>
        <row r="17">
          <cell r="H17">
            <v>30191</v>
          </cell>
        </row>
        <row r="18">
          <cell r="H18">
            <v>0</v>
          </cell>
        </row>
        <row r="20">
          <cell r="H20">
            <v>3665.6328536554029</v>
          </cell>
        </row>
        <row r="22">
          <cell r="H22">
            <v>0</v>
          </cell>
        </row>
        <row r="29">
          <cell r="H29">
            <v>41.751751518839697</v>
          </cell>
        </row>
      </sheetData>
      <sheetData sheetId="39">
        <row r="13">
          <cell r="H13">
            <v>40040.82</v>
          </cell>
        </row>
        <row r="14">
          <cell r="H14">
            <v>0</v>
          </cell>
        </row>
        <row r="17">
          <cell r="H17">
            <v>44775</v>
          </cell>
        </row>
        <row r="18">
          <cell r="H18">
            <v>0</v>
          </cell>
        </row>
        <row r="20">
          <cell r="H20">
            <v>5434.3338686881671</v>
          </cell>
        </row>
        <row r="22">
          <cell r="H22">
            <v>0</v>
          </cell>
        </row>
        <row r="29">
          <cell r="H29">
            <v>41.743402180314618</v>
          </cell>
        </row>
      </sheetData>
      <sheetData sheetId="40">
        <row r="13">
          <cell r="H13">
            <v>24597.899999999998</v>
          </cell>
        </row>
        <row r="14">
          <cell r="H14">
            <v>742.82399999999996</v>
          </cell>
        </row>
        <row r="17">
          <cell r="H17">
            <v>25211</v>
          </cell>
        </row>
        <row r="18">
          <cell r="H18">
            <v>836</v>
          </cell>
        </row>
        <row r="20">
          <cell r="H20">
            <v>3338.423165874342</v>
          </cell>
        </row>
        <row r="22">
          <cell r="H22">
            <v>0</v>
          </cell>
        </row>
        <row r="29">
          <cell r="H29">
            <v>44.95588473616386</v>
          </cell>
        </row>
      </sheetData>
      <sheetData sheetId="41">
        <row r="13">
          <cell r="H13">
            <v>27888.48</v>
          </cell>
        </row>
        <row r="14">
          <cell r="H14">
            <v>211.76999999999998</v>
          </cell>
        </row>
        <row r="17">
          <cell r="H17">
            <v>27696</v>
          </cell>
        </row>
        <row r="18">
          <cell r="H18">
            <v>227</v>
          </cell>
        </row>
        <row r="20">
          <cell r="H20">
            <v>3785.0201721701146</v>
          </cell>
        </row>
        <row r="22">
          <cell r="H22">
            <v>0</v>
          </cell>
        </row>
        <row r="29">
          <cell r="H29">
            <v>44.722683058855374</v>
          </cell>
        </row>
      </sheetData>
      <sheetData sheetId="42">
        <row r="13">
          <cell r="H13">
            <v>7167.5999999999995</v>
          </cell>
        </row>
        <row r="14">
          <cell r="H14">
            <v>0</v>
          </cell>
        </row>
        <row r="17">
          <cell r="H17">
            <v>7072</v>
          </cell>
        </row>
        <row r="18">
          <cell r="H18">
            <v>0</v>
          </cell>
        </row>
        <row r="20">
          <cell r="H20">
            <v>972.78555826802005</v>
          </cell>
        </row>
        <row r="22">
          <cell r="H22">
            <v>90000</v>
          </cell>
        </row>
        <row r="29">
          <cell r="H29">
            <v>308.12506752846025</v>
          </cell>
        </row>
      </sheetData>
      <sheetData sheetId="43">
        <row r="13">
          <cell r="H13">
            <v>40822.74</v>
          </cell>
        </row>
        <row r="14">
          <cell r="H14">
            <v>0</v>
          </cell>
        </row>
        <row r="17">
          <cell r="H17">
            <v>59761</v>
          </cell>
        </row>
        <row r="18">
          <cell r="H18">
            <v>0</v>
          </cell>
        </row>
        <row r="20">
          <cell r="H20">
            <v>5540.4559295901317</v>
          </cell>
        </row>
        <row r="22">
          <cell r="H22">
            <v>0</v>
          </cell>
        </row>
        <row r="29">
          <cell r="H29">
            <v>36.776760144602676</v>
          </cell>
        </row>
      </sheetData>
      <sheetData sheetId="44">
        <row r="13">
          <cell r="H13">
            <v>17593.2</v>
          </cell>
        </row>
        <row r="14">
          <cell r="H14">
            <v>0</v>
          </cell>
        </row>
        <row r="17">
          <cell r="H17">
            <v>25448</v>
          </cell>
        </row>
        <row r="18">
          <cell r="H18">
            <v>0</v>
          </cell>
        </row>
        <row r="20">
          <cell r="H20">
            <v>2387.7463702942309</v>
          </cell>
        </row>
        <row r="22">
          <cell r="H22">
            <v>0</v>
          </cell>
        </row>
        <row r="29">
          <cell r="H29">
            <v>36.97143487187406</v>
          </cell>
        </row>
      </sheetData>
      <sheetData sheetId="45"/>
      <sheetData sheetId="46">
        <row r="99">
          <cell r="C99">
            <v>148847.16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ing"/>
      <sheetName val="Factor"/>
      <sheetName val="Alloc"/>
      <sheetName val="Agency Bridge"/>
      <sheetName val="Agency Summary"/>
      <sheetName val="Agency Summary PY Comp"/>
      <sheetName val="Agency Income &amp; Expenses-2015"/>
      <sheetName val="Salaries"/>
      <sheetName val="Agency Capital-2015"/>
      <sheetName val="Time Spent"/>
    </sheetNames>
    <sheetDataSet>
      <sheetData sheetId="0"/>
      <sheetData sheetId="1"/>
      <sheetData sheetId="2">
        <row r="26">
          <cell r="N26">
            <v>237439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y Summary"/>
      <sheetName val="Capacity (kW)"/>
      <sheetName val="Winter kWh"/>
      <sheetName val="Summer kWh"/>
      <sheetName val=" input MWh"/>
      <sheetName val=" input kW"/>
    </sheetNames>
    <sheetDataSet>
      <sheetData sheetId="0" refreshError="1"/>
      <sheetData sheetId="1">
        <row r="12">
          <cell r="F12">
            <v>384</v>
          </cell>
          <cell r="K12">
            <v>344</v>
          </cell>
        </row>
        <row r="14">
          <cell r="D14">
            <v>65</v>
          </cell>
          <cell r="F14">
            <v>471</v>
          </cell>
          <cell r="I14">
            <v>55</v>
          </cell>
          <cell r="K14">
            <v>358</v>
          </cell>
        </row>
        <row r="16">
          <cell r="F16">
            <v>520</v>
          </cell>
          <cell r="K16">
            <v>462</v>
          </cell>
        </row>
        <row r="18">
          <cell r="D18">
            <v>207</v>
          </cell>
          <cell r="F18">
            <v>648</v>
          </cell>
          <cell r="I18">
            <v>180</v>
          </cell>
          <cell r="K18">
            <v>467</v>
          </cell>
        </row>
        <row r="20">
          <cell r="D20">
            <v>180</v>
          </cell>
          <cell r="F20">
            <v>1699</v>
          </cell>
          <cell r="I20">
            <v>158</v>
          </cell>
          <cell r="K20">
            <v>1492</v>
          </cell>
        </row>
        <row r="22">
          <cell r="F22">
            <v>280</v>
          </cell>
          <cell r="K22">
            <v>254</v>
          </cell>
        </row>
        <row r="24">
          <cell r="D24">
            <v>50</v>
          </cell>
          <cell r="F24">
            <v>225</v>
          </cell>
          <cell r="I24">
            <v>44</v>
          </cell>
          <cell r="K24">
            <v>186</v>
          </cell>
        </row>
        <row r="26">
          <cell r="F26">
            <v>94</v>
          </cell>
          <cell r="K26">
            <v>92</v>
          </cell>
        </row>
        <row r="28">
          <cell r="F28">
            <v>157</v>
          </cell>
          <cell r="K28">
            <v>114</v>
          </cell>
        </row>
        <row r="30">
          <cell r="D30">
            <v>74</v>
          </cell>
          <cell r="F30">
            <v>1024</v>
          </cell>
          <cell r="I30">
            <v>71</v>
          </cell>
          <cell r="K30">
            <v>815</v>
          </cell>
        </row>
        <row r="32">
          <cell r="D32">
            <v>197</v>
          </cell>
          <cell r="F32">
            <v>1869</v>
          </cell>
          <cell r="I32">
            <v>175</v>
          </cell>
          <cell r="K32">
            <v>1754</v>
          </cell>
        </row>
        <row r="34">
          <cell r="F34">
            <v>148</v>
          </cell>
          <cell r="K34">
            <v>123</v>
          </cell>
        </row>
        <row r="36">
          <cell r="F36">
            <v>605</v>
          </cell>
          <cell r="K36">
            <v>465</v>
          </cell>
        </row>
        <row r="38">
          <cell r="F38">
            <v>2298</v>
          </cell>
          <cell r="K38">
            <v>1930</v>
          </cell>
        </row>
        <row r="40">
          <cell r="F40">
            <v>699</v>
          </cell>
          <cell r="K40">
            <v>591</v>
          </cell>
        </row>
        <row r="42">
          <cell r="F42">
            <v>893</v>
          </cell>
          <cell r="K42">
            <v>719</v>
          </cell>
        </row>
        <row r="44">
          <cell r="D44">
            <v>50</v>
          </cell>
          <cell r="F44">
            <v>227</v>
          </cell>
          <cell r="I44">
            <v>44</v>
          </cell>
          <cell r="K44">
            <v>183</v>
          </cell>
        </row>
        <row r="46">
          <cell r="D46">
            <v>50</v>
          </cell>
          <cell r="F46">
            <v>194</v>
          </cell>
          <cell r="I46">
            <v>43</v>
          </cell>
          <cell r="K46">
            <v>163</v>
          </cell>
        </row>
        <row r="48">
          <cell r="F48">
            <v>964</v>
          </cell>
          <cell r="K48">
            <v>827</v>
          </cell>
        </row>
        <row r="50">
          <cell r="F50">
            <v>940</v>
          </cell>
          <cell r="K50">
            <v>803</v>
          </cell>
        </row>
        <row r="52">
          <cell r="F52">
            <v>268</v>
          </cell>
          <cell r="K52">
            <v>213</v>
          </cell>
        </row>
        <row r="54">
          <cell r="F54">
            <v>280</v>
          </cell>
          <cell r="K54">
            <v>201</v>
          </cell>
        </row>
        <row r="56">
          <cell r="F56">
            <v>432</v>
          </cell>
          <cell r="K56">
            <v>408</v>
          </cell>
        </row>
        <row r="58">
          <cell r="D58">
            <v>49</v>
          </cell>
          <cell r="F58">
            <v>457</v>
          </cell>
          <cell r="I58">
            <v>38</v>
          </cell>
          <cell r="K58">
            <v>204</v>
          </cell>
        </row>
        <row r="60">
          <cell r="D60">
            <v>189</v>
          </cell>
          <cell r="F60">
            <v>1086</v>
          </cell>
          <cell r="I60">
            <v>177</v>
          </cell>
          <cell r="K60">
            <v>862</v>
          </cell>
        </row>
        <row r="62">
          <cell r="D62">
            <v>18</v>
          </cell>
          <cell r="F62">
            <v>153</v>
          </cell>
          <cell r="I62">
            <v>15</v>
          </cell>
          <cell r="K62">
            <v>128</v>
          </cell>
        </row>
        <row r="64">
          <cell r="D64">
            <v>76</v>
          </cell>
          <cell r="F64">
            <v>398</v>
          </cell>
          <cell r="I64">
            <v>68</v>
          </cell>
          <cell r="K64">
            <v>354</v>
          </cell>
        </row>
        <row r="66">
          <cell r="D66">
            <v>143</v>
          </cell>
          <cell r="F66">
            <v>1347</v>
          </cell>
          <cell r="I66">
            <v>122</v>
          </cell>
          <cell r="K66">
            <v>1013</v>
          </cell>
        </row>
        <row r="68">
          <cell r="F68">
            <v>307</v>
          </cell>
          <cell r="K68">
            <v>212</v>
          </cell>
        </row>
        <row r="74">
          <cell r="D74">
            <v>384</v>
          </cell>
          <cell r="F74">
            <v>1008</v>
          </cell>
          <cell r="I74">
            <v>332</v>
          </cell>
          <cell r="K74">
            <v>846</v>
          </cell>
        </row>
        <row r="76">
          <cell r="F76">
            <v>757</v>
          </cell>
          <cell r="K76">
            <v>630</v>
          </cell>
        </row>
        <row r="78">
          <cell r="F78">
            <v>852</v>
          </cell>
          <cell r="K78">
            <v>742</v>
          </cell>
        </row>
        <row r="80">
          <cell r="D80">
            <v>68</v>
          </cell>
          <cell r="F80">
            <v>635</v>
          </cell>
          <cell r="I80">
            <v>59</v>
          </cell>
          <cell r="K80">
            <v>562</v>
          </cell>
        </row>
        <row r="82">
          <cell r="F82">
            <v>3042</v>
          </cell>
          <cell r="K82">
            <v>2463</v>
          </cell>
        </row>
        <row r="86">
          <cell r="F86">
            <v>4985</v>
          </cell>
          <cell r="K86">
            <v>4947</v>
          </cell>
        </row>
        <row r="88">
          <cell r="D88">
            <v>299</v>
          </cell>
          <cell r="F88">
            <v>712</v>
          </cell>
          <cell r="I88">
            <v>260</v>
          </cell>
          <cell r="K88">
            <v>652</v>
          </cell>
        </row>
        <row r="90">
          <cell r="F90">
            <v>650</v>
          </cell>
          <cell r="K90">
            <v>575</v>
          </cell>
        </row>
        <row r="94">
          <cell r="D94">
            <v>154</v>
          </cell>
          <cell r="F94">
            <v>416</v>
          </cell>
          <cell r="I94">
            <v>134</v>
          </cell>
          <cell r="K94">
            <v>397</v>
          </cell>
        </row>
        <row r="96">
          <cell r="D96">
            <v>51</v>
          </cell>
          <cell r="F96">
            <v>481</v>
          </cell>
          <cell r="I96">
            <v>43</v>
          </cell>
          <cell r="K96">
            <v>402</v>
          </cell>
        </row>
        <row r="98">
          <cell r="F98">
            <v>118</v>
          </cell>
          <cell r="K98">
            <v>101</v>
          </cell>
        </row>
        <row r="100">
          <cell r="F100">
            <v>861</v>
          </cell>
          <cell r="K100">
            <v>776</v>
          </cell>
        </row>
      </sheetData>
      <sheetData sheetId="2">
        <row r="9">
          <cell r="D9">
            <v>88000</v>
          </cell>
          <cell r="G9">
            <v>88000</v>
          </cell>
          <cell r="J9">
            <v>96000</v>
          </cell>
          <cell r="M9">
            <v>93000</v>
          </cell>
          <cell r="P9">
            <v>74000</v>
          </cell>
          <cell r="S9">
            <v>79342.000000000058</v>
          </cell>
        </row>
        <row r="11">
          <cell r="D11">
            <v>91000</v>
          </cell>
          <cell r="E11">
            <v>15510.910999999993</v>
          </cell>
          <cell r="G11">
            <v>91000</v>
          </cell>
          <cell r="H11">
            <v>15510.910999999993</v>
          </cell>
          <cell r="J11">
            <v>100000</v>
          </cell>
          <cell r="K11">
            <v>17364.014999999999</v>
          </cell>
          <cell r="M11">
            <v>97000</v>
          </cell>
          <cell r="N11">
            <v>16597.419999999998</v>
          </cell>
          <cell r="P11">
            <v>77000</v>
          </cell>
          <cell r="Q11">
            <v>13571.298000000003</v>
          </cell>
          <cell r="S11">
            <v>83056</v>
          </cell>
          <cell r="T11">
            <v>13820.445000000007</v>
          </cell>
        </row>
        <row r="13">
          <cell r="D13">
            <v>131000</v>
          </cell>
          <cell r="G13">
            <v>131000</v>
          </cell>
          <cell r="J13">
            <v>143000</v>
          </cell>
          <cell r="M13">
            <v>139000</v>
          </cell>
          <cell r="P13">
            <v>110000</v>
          </cell>
          <cell r="S13">
            <v>119731</v>
          </cell>
        </row>
        <row r="15">
          <cell r="D15">
            <v>249000</v>
          </cell>
          <cell r="E15">
            <v>52858.937999999995</v>
          </cell>
          <cell r="G15">
            <v>249000</v>
          </cell>
          <cell r="H15">
            <v>52858.937999999995</v>
          </cell>
          <cell r="J15">
            <v>272000</v>
          </cell>
          <cell r="K15">
            <v>57289.369999999995</v>
          </cell>
          <cell r="M15">
            <v>265000</v>
          </cell>
          <cell r="N15">
            <v>56092.360000000015</v>
          </cell>
          <cell r="P15">
            <v>209000</v>
          </cell>
          <cell r="Q15">
            <v>44195.084000000003</v>
          </cell>
          <cell r="S15">
            <v>227586</v>
          </cell>
          <cell r="T15">
            <v>47693.31</v>
          </cell>
        </row>
        <row r="17">
          <cell r="D17">
            <v>374000</v>
          </cell>
          <cell r="E17">
            <v>42696.117999999959</v>
          </cell>
          <cell r="G17">
            <v>374000</v>
          </cell>
          <cell r="H17">
            <v>42696.117999999959</v>
          </cell>
          <cell r="J17">
            <v>409000</v>
          </cell>
          <cell r="K17">
            <v>46330.070000000007</v>
          </cell>
          <cell r="M17">
            <v>398000</v>
          </cell>
          <cell r="N17">
            <v>45131.960000000021</v>
          </cell>
          <cell r="P17">
            <v>314000</v>
          </cell>
          <cell r="Q17">
            <v>35626.324000000022</v>
          </cell>
          <cell r="S17">
            <v>342326</v>
          </cell>
          <cell r="T17">
            <v>38467.409999999974</v>
          </cell>
        </row>
        <row r="19">
          <cell r="D19">
            <v>72000</v>
          </cell>
          <cell r="G19">
            <v>72000</v>
          </cell>
          <cell r="J19">
            <v>79000</v>
          </cell>
          <cell r="M19">
            <v>77000</v>
          </cell>
          <cell r="P19">
            <v>60000</v>
          </cell>
          <cell r="S19">
            <v>65455</v>
          </cell>
        </row>
        <row r="21">
          <cell r="D21">
            <v>48000</v>
          </cell>
          <cell r="E21">
            <v>12782.428</v>
          </cell>
          <cell r="G21">
            <v>48000</v>
          </cell>
          <cell r="H21">
            <v>12782.428</v>
          </cell>
          <cell r="J21">
            <v>53000</v>
          </cell>
          <cell r="K21">
            <v>14448.220000000001</v>
          </cell>
          <cell r="M21">
            <v>51000</v>
          </cell>
          <cell r="N21">
            <v>13490.160000000003</v>
          </cell>
          <cell r="P21">
            <v>40000</v>
          </cell>
          <cell r="Q21">
            <v>10408.904000000002</v>
          </cell>
          <cell r="S21">
            <v>44440</v>
          </cell>
          <cell r="T21">
            <v>12139.86</v>
          </cell>
        </row>
        <row r="23">
          <cell r="D23">
            <v>26000</v>
          </cell>
          <cell r="G23">
            <v>26000</v>
          </cell>
          <cell r="J23">
            <v>28000</v>
          </cell>
          <cell r="M23">
            <v>28000</v>
          </cell>
          <cell r="P23">
            <v>22000</v>
          </cell>
          <cell r="S23">
            <v>23396</v>
          </cell>
        </row>
        <row r="25">
          <cell r="D25">
            <v>28000</v>
          </cell>
          <cell r="G25">
            <v>28000</v>
          </cell>
          <cell r="J25">
            <v>31000</v>
          </cell>
          <cell r="M25">
            <v>30000</v>
          </cell>
          <cell r="P25">
            <v>24000</v>
          </cell>
          <cell r="S25">
            <v>25042</v>
          </cell>
        </row>
        <row r="27">
          <cell r="D27">
            <v>207000</v>
          </cell>
          <cell r="E27">
            <v>17994.286999999982</v>
          </cell>
          <cell r="G27">
            <v>207000</v>
          </cell>
          <cell r="H27">
            <v>17994.286999999982</v>
          </cell>
          <cell r="J27">
            <v>226000</v>
          </cell>
          <cell r="K27">
            <v>19100.255000000005</v>
          </cell>
          <cell r="M27">
            <v>220000</v>
          </cell>
          <cell r="N27">
            <v>18692.140000000014</v>
          </cell>
          <cell r="P27">
            <v>174000</v>
          </cell>
          <cell r="Q27">
            <v>15190.466000000015</v>
          </cell>
          <cell r="S27">
            <v>188395</v>
          </cell>
          <cell r="T27">
            <v>15046.565000000002</v>
          </cell>
        </row>
        <row r="29">
          <cell r="D29">
            <v>439000</v>
          </cell>
          <cell r="E29">
            <v>46554.959999999963</v>
          </cell>
          <cell r="G29">
            <v>439000</v>
          </cell>
          <cell r="H29">
            <v>46554.959999999963</v>
          </cell>
          <cell r="J29">
            <v>481000</v>
          </cell>
          <cell r="K29">
            <v>51400.400000000023</v>
          </cell>
          <cell r="M29">
            <v>468000</v>
          </cell>
          <cell r="N29">
            <v>50011.200000000012</v>
          </cell>
          <cell r="P29">
            <v>369000</v>
          </cell>
          <cell r="Q29">
            <v>39253.280000000028</v>
          </cell>
          <cell r="S29">
            <v>403089</v>
          </cell>
          <cell r="T29">
            <v>43154.200000000012</v>
          </cell>
        </row>
        <row r="31">
          <cell r="D31">
            <v>35000</v>
          </cell>
          <cell r="G31">
            <v>35000</v>
          </cell>
          <cell r="J31">
            <v>38000</v>
          </cell>
          <cell r="M31">
            <v>37000</v>
          </cell>
          <cell r="P31">
            <v>29000</v>
          </cell>
          <cell r="S31">
            <v>31492</v>
          </cell>
        </row>
        <row r="33">
          <cell r="D33">
            <v>115000</v>
          </cell>
          <cell r="G33">
            <v>115000</v>
          </cell>
          <cell r="J33">
            <v>125000</v>
          </cell>
          <cell r="M33">
            <v>122000</v>
          </cell>
          <cell r="P33">
            <v>96000</v>
          </cell>
          <cell r="S33">
            <v>105031</v>
          </cell>
        </row>
        <row r="35">
          <cell r="D35">
            <v>476000</v>
          </cell>
          <cell r="G35">
            <v>476000</v>
          </cell>
          <cell r="J35">
            <v>521000</v>
          </cell>
          <cell r="M35">
            <v>507000</v>
          </cell>
          <cell r="P35">
            <v>400000</v>
          </cell>
          <cell r="S35">
            <v>436233</v>
          </cell>
        </row>
        <row r="37">
          <cell r="D37">
            <v>167000</v>
          </cell>
          <cell r="G37">
            <v>167000</v>
          </cell>
          <cell r="J37">
            <v>183000</v>
          </cell>
          <cell r="M37">
            <v>178000</v>
          </cell>
          <cell r="P37">
            <v>141000</v>
          </cell>
          <cell r="S37">
            <v>153837.00000000012</v>
          </cell>
        </row>
        <row r="39">
          <cell r="D39">
            <v>203000</v>
          </cell>
          <cell r="G39">
            <v>203000</v>
          </cell>
          <cell r="J39">
            <v>223000</v>
          </cell>
          <cell r="M39">
            <v>217000</v>
          </cell>
          <cell r="P39">
            <v>171000</v>
          </cell>
          <cell r="S39">
            <v>187012</v>
          </cell>
        </row>
        <row r="41">
          <cell r="D41">
            <v>47000</v>
          </cell>
          <cell r="E41">
            <v>12434.767999999996</v>
          </cell>
          <cell r="G41">
            <v>47000</v>
          </cell>
          <cell r="H41">
            <v>12434.767999999996</v>
          </cell>
          <cell r="J41">
            <v>52000</v>
          </cell>
          <cell r="K41">
            <v>14162.32</v>
          </cell>
          <cell r="M41">
            <v>51000</v>
          </cell>
          <cell r="N41">
            <v>14184.96</v>
          </cell>
          <cell r="P41">
            <v>40000</v>
          </cell>
          <cell r="Q41">
            <v>10957.024000000001</v>
          </cell>
          <cell r="S41">
            <v>43598</v>
          </cell>
          <cell r="T41">
            <v>11896.16</v>
          </cell>
        </row>
        <row r="43">
          <cell r="D43">
            <v>43000</v>
          </cell>
          <cell r="E43">
            <v>13326.134999999998</v>
          </cell>
          <cell r="G43">
            <v>43000</v>
          </cell>
          <cell r="H43">
            <v>13326.134999999998</v>
          </cell>
          <cell r="J43">
            <v>47000</v>
          </cell>
          <cell r="K43">
            <v>14516.775000000001</v>
          </cell>
          <cell r="M43">
            <v>45000</v>
          </cell>
          <cell r="N43">
            <v>13394.7</v>
          </cell>
          <cell r="P43">
            <v>36000</v>
          </cell>
          <cell r="Q43">
            <v>11066.930000000004</v>
          </cell>
          <cell r="S43">
            <v>37497.999999999971</v>
          </cell>
          <cell r="T43">
            <v>10282.324999999972</v>
          </cell>
        </row>
        <row r="45">
          <cell r="D45">
            <v>204000</v>
          </cell>
          <cell r="G45">
            <v>204000</v>
          </cell>
          <cell r="J45">
            <v>223000</v>
          </cell>
          <cell r="M45">
            <v>217000</v>
          </cell>
          <cell r="P45">
            <v>171000</v>
          </cell>
          <cell r="S45">
            <v>187087.00000000023</v>
          </cell>
        </row>
        <row r="47">
          <cell r="D47">
            <v>227000</v>
          </cell>
          <cell r="G47">
            <v>227000</v>
          </cell>
          <cell r="J47">
            <v>249000</v>
          </cell>
          <cell r="M47">
            <v>242000</v>
          </cell>
          <cell r="P47">
            <v>191000</v>
          </cell>
          <cell r="S47">
            <v>207901.00000000023</v>
          </cell>
        </row>
        <row r="49">
          <cell r="D49">
            <v>53000</v>
          </cell>
          <cell r="G49">
            <v>53000</v>
          </cell>
          <cell r="J49">
            <v>58000</v>
          </cell>
          <cell r="M49">
            <v>56000</v>
          </cell>
          <cell r="P49">
            <v>44000</v>
          </cell>
          <cell r="S49">
            <v>47218</v>
          </cell>
        </row>
        <row r="51">
          <cell r="D51">
            <v>51000</v>
          </cell>
          <cell r="G51">
            <v>51000</v>
          </cell>
          <cell r="J51">
            <v>56000</v>
          </cell>
          <cell r="M51">
            <v>54000</v>
          </cell>
          <cell r="P51">
            <v>43000</v>
          </cell>
          <cell r="S51">
            <v>46817</v>
          </cell>
        </row>
        <row r="53">
          <cell r="D53">
            <v>101000</v>
          </cell>
          <cell r="G53">
            <v>101000</v>
          </cell>
          <cell r="J53">
            <v>111000</v>
          </cell>
          <cell r="M53">
            <v>108000</v>
          </cell>
          <cell r="P53">
            <v>85000</v>
          </cell>
          <cell r="S53">
            <v>93112</v>
          </cell>
        </row>
        <row r="55">
          <cell r="D55">
            <v>52000</v>
          </cell>
          <cell r="E55">
            <v>10913.057999999997</v>
          </cell>
          <cell r="G55">
            <v>52000</v>
          </cell>
          <cell r="H55">
            <v>10913.057999999997</v>
          </cell>
          <cell r="J55">
            <v>57000</v>
          </cell>
          <cell r="K55">
            <v>12023.169999999998</v>
          </cell>
          <cell r="M55">
            <v>55000</v>
          </cell>
          <cell r="N55">
            <v>11238.760000000002</v>
          </cell>
          <cell r="P55">
            <v>44000</v>
          </cell>
          <cell r="Q55">
            <v>9477.2440000000061</v>
          </cell>
          <cell r="S55">
            <v>47177.000000000058</v>
          </cell>
          <cell r="T55">
            <v>9493.7100000000573</v>
          </cell>
        </row>
        <row r="57">
          <cell r="D57">
            <v>221000</v>
          </cell>
          <cell r="E57">
            <v>50782.861999999994</v>
          </cell>
          <cell r="G57">
            <v>221000</v>
          </cell>
          <cell r="H57">
            <v>50782.861999999994</v>
          </cell>
          <cell r="J57">
            <v>242000</v>
          </cell>
          <cell r="K57">
            <v>55667.630000000005</v>
          </cell>
          <cell r="M57">
            <v>236000</v>
          </cell>
          <cell r="N57">
            <v>54703.640000000014</v>
          </cell>
          <cell r="P57">
            <v>186000</v>
          </cell>
          <cell r="Q57">
            <v>42977.316000000021</v>
          </cell>
          <cell r="S57">
            <v>203273.99999999977</v>
          </cell>
          <cell r="T57">
            <v>47157.689999999769</v>
          </cell>
        </row>
        <row r="59">
          <cell r="D59">
            <v>32000</v>
          </cell>
          <cell r="E59">
            <v>3956.6469999999972</v>
          </cell>
          <cell r="G59">
            <v>32000</v>
          </cell>
          <cell r="H59">
            <v>3956.6469999999972</v>
          </cell>
          <cell r="J59">
            <v>35000</v>
          </cell>
          <cell r="K59">
            <v>4301.6549999999988</v>
          </cell>
          <cell r="M59">
            <v>34000</v>
          </cell>
          <cell r="N59">
            <v>4131.34</v>
          </cell>
          <cell r="P59">
            <v>27000</v>
          </cell>
          <cell r="Q59">
            <v>3436.9460000000036</v>
          </cell>
          <cell r="S59">
            <v>31027</v>
          </cell>
          <cell r="T59">
            <v>5306.7649999999994</v>
          </cell>
        </row>
        <row r="61">
          <cell r="D61">
            <v>91000</v>
          </cell>
          <cell r="E61">
            <v>19913.023000000001</v>
          </cell>
          <cell r="G61">
            <v>91000</v>
          </cell>
          <cell r="H61">
            <v>19913.023000000001</v>
          </cell>
          <cell r="J61">
            <v>99000</v>
          </cell>
          <cell r="K61">
            <v>21182.895000000004</v>
          </cell>
          <cell r="M61">
            <v>96000</v>
          </cell>
          <cell r="N61">
            <v>20286.059999999998</v>
          </cell>
          <cell r="P61">
            <v>76000</v>
          </cell>
          <cell r="Q61">
            <v>16270.114000000009</v>
          </cell>
          <cell r="S61">
            <v>82988</v>
          </cell>
          <cell r="T61">
            <v>17789.885000000002</v>
          </cell>
        </row>
        <row r="63">
          <cell r="D63">
            <v>255000</v>
          </cell>
          <cell r="E63">
            <v>33587.184999999998</v>
          </cell>
          <cell r="G63">
            <v>255000</v>
          </cell>
          <cell r="H63">
            <v>33587.184999999998</v>
          </cell>
          <cell r="J63">
            <v>279000</v>
          </cell>
          <cell r="K63">
            <v>36625.024999999994</v>
          </cell>
          <cell r="M63">
            <v>271000</v>
          </cell>
          <cell r="N63">
            <v>35175.700000000012</v>
          </cell>
          <cell r="P63">
            <v>214000</v>
          </cell>
          <cell r="Q63">
            <v>27960.830000000016</v>
          </cell>
          <cell r="S63">
            <v>233840</v>
          </cell>
          <cell r="T63">
            <v>30769.075000000012</v>
          </cell>
        </row>
        <row r="65">
          <cell r="D65">
            <v>53000</v>
          </cell>
          <cell r="G65">
            <v>53000</v>
          </cell>
          <cell r="J65">
            <v>57000</v>
          </cell>
          <cell r="M65">
            <v>56000</v>
          </cell>
          <cell r="P65">
            <v>44000</v>
          </cell>
          <cell r="S65">
            <v>47723.000000000058</v>
          </cell>
        </row>
        <row r="71">
          <cell r="D71">
            <v>222000</v>
          </cell>
          <cell r="E71">
            <v>94174.145999999993</v>
          </cell>
          <cell r="G71">
            <v>222000</v>
          </cell>
          <cell r="H71">
            <v>94174.145999999993</v>
          </cell>
          <cell r="J71">
            <v>243000</v>
          </cell>
          <cell r="K71">
            <v>103072.29000000001</v>
          </cell>
          <cell r="M71">
            <v>237000</v>
          </cell>
          <cell r="N71">
            <v>100854.12</v>
          </cell>
          <cell r="P71">
            <v>187000</v>
          </cell>
          <cell r="Q71">
            <v>79596.028000000006</v>
          </cell>
          <cell r="S71">
            <v>203856</v>
          </cell>
          <cell r="T71">
            <v>86619.27</v>
          </cell>
        </row>
        <row r="73">
          <cell r="D73">
            <v>179000</v>
          </cell>
          <cell r="G73">
            <v>179000</v>
          </cell>
          <cell r="J73">
            <v>196000</v>
          </cell>
          <cell r="M73">
            <v>190000</v>
          </cell>
          <cell r="P73">
            <v>150000</v>
          </cell>
          <cell r="S73">
            <v>163369</v>
          </cell>
        </row>
        <row r="75">
          <cell r="D75">
            <v>210000</v>
          </cell>
          <cell r="G75">
            <v>210000</v>
          </cell>
          <cell r="J75">
            <v>230000</v>
          </cell>
          <cell r="M75">
            <v>224000</v>
          </cell>
          <cell r="P75">
            <v>177000</v>
          </cell>
          <cell r="S75">
            <v>192567</v>
          </cell>
        </row>
        <row r="77">
          <cell r="D77">
            <v>141000</v>
          </cell>
          <cell r="E77">
            <v>16271.746999999988</v>
          </cell>
          <cell r="G77">
            <v>141000</v>
          </cell>
          <cell r="H77">
            <v>16271.746999999988</v>
          </cell>
          <cell r="J77">
            <v>154000</v>
          </cell>
          <cell r="K77">
            <v>17463.154999999999</v>
          </cell>
          <cell r="M77">
            <v>150000</v>
          </cell>
          <cell r="N77">
            <v>17153.339999999997</v>
          </cell>
          <cell r="P77">
            <v>118000</v>
          </cell>
          <cell r="Q77">
            <v>13198.746000000014</v>
          </cell>
          <cell r="S77">
            <v>127826.00000000012</v>
          </cell>
          <cell r="T77">
            <v>13430.265000000116</v>
          </cell>
        </row>
        <row r="79">
          <cell r="D79">
            <v>697000</v>
          </cell>
          <cell r="G79">
            <v>697000</v>
          </cell>
          <cell r="J79">
            <v>763000</v>
          </cell>
          <cell r="M79">
            <v>742000</v>
          </cell>
          <cell r="P79">
            <v>586000</v>
          </cell>
          <cell r="S79">
            <v>639320</v>
          </cell>
        </row>
        <row r="83">
          <cell r="D83">
            <v>1258000</v>
          </cell>
          <cell r="G83">
            <v>1258000</v>
          </cell>
          <cell r="J83">
            <v>1377000</v>
          </cell>
          <cell r="M83">
            <v>1340000</v>
          </cell>
          <cell r="P83">
            <v>1057000</v>
          </cell>
          <cell r="S83">
            <v>1152376.0000000009</v>
          </cell>
        </row>
        <row r="85">
          <cell r="D85">
            <v>171000</v>
          </cell>
          <cell r="E85">
            <v>8119.6589999999851</v>
          </cell>
          <cell r="G85">
            <v>171000</v>
          </cell>
          <cell r="H85">
            <v>8119.6589999999851</v>
          </cell>
          <cell r="J85">
            <v>188000</v>
          </cell>
          <cell r="K85">
            <v>9699.0350000000035</v>
          </cell>
          <cell r="M85">
            <v>183000</v>
          </cell>
          <cell r="N85">
            <v>9517.9800000000105</v>
          </cell>
          <cell r="P85">
            <v>144000</v>
          </cell>
          <cell r="Q85">
            <v>7141.9619999999995</v>
          </cell>
          <cell r="S85">
            <v>157739</v>
          </cell>
          <cell r="T85">
            <v>8351.7049999999872</v>
          </cell>
        </row>
        <row r="87">
          <cell r="D87">
            <v>163000</v>
          </cell>
          <cell r="G87">
            <v>163000</v>
          </cell>
          <cell r="J87">
            <v>178000</v>
          </cell>
          <cell r="M87">
            <v>173000</v>
          </cell>
          <cell r="P87">
            <v>137000</v>
          </cell>
          <cell r="S87">
            <v>149789</v>
          </cell>
        </row>
        <row r="91">
          <cell r="D91">
            <v>103000</v>
          </cell>
          <cell r="E91">
            <v>37782.730999999992</v>
          </cell>
          <cell r="G91">
            <v>103000</v>
          </cell>
          <cell r="H91">
            <v>37782.730999999992</v>
          </cell>
          <cell r="J91">
            <v>113000</v>
          </cell>
          <cell r="K91">
            <v>41608.315000000002</v>
          </cell>
          <cell r="M91">
            <v>110000</v>
          </cell>
          <cell r="N91">
            <v>40537.820000000007</v>
          </cell>
          <cell r="P91">
            <v>86000</v>
          </cell>
          <cell r="Q91">
            <v>31202.058000000005</v>
          </cell>
          <cell r="S91">
            <v>94017</v>
          </cell>
          <cell r="T91">
            <v>34202.345000000001</v>
          </cell>
        </row>
        <row r="93">
          <cell r="D93">
            <v>101000</v>
          </cell>
          <cell r="E93">
            <v>11815.319999999992</v>
          </cell>
          <cell r="G93">
            <v>101000</v>
          </cell>
          <cell r="H93">
            <v>11815.319999999992</v>
          </cell>
          <cell r="J93">
            <v>110000</v>
          </cell>
          <cell r="K93">
            <v>12371.800000000003</v>
          </cell>
          <cell r="M93">
            <v>107000</v>
          </cell>
          <cell r="N93">
            <v>12010.400000000009</v>
          </cell>
          <cell r="P93">
            <v>85000</v>
          </cell>
          <cell r="Q93">
            <v>10063.760000000009</v>
          </cell>
          <cell r="S93">
            <v>92498.000000000116</v>
          </cell>
          <cell r="T93">
            <v>10701.400000000111</v>
          </cell>
        </row>
        <row r="95">
          <cell r="D95">
            <v>25000</v>
          </cell>
          <cell r="G95">
            <v>25000</v>
          </cell>
          <cell r="J95">
            <v>28000</v>
          </cell>
          <cell r="M95">
            <v>27000</v>
          </cell>
          <cell r="P95">
            <v>21000</v>
          </cell>
          <cell r="S95">
            <v>23524</v>
          </cell>
        </row>
        <row r="97">
          <cell r="D97">
            <v>220000</v>
          </cell>
          <cell r="G97">
            <v>220000</v>
          </cell>
          <cell r="J97">
            <v>240000</v>
          </cell>
          <cell r="M97">
            <v>234000</v>
          </cell>
          <cell r="P97">
            <v>185000</v>
          </cell>
          <cell r="S97">
            <v>200523</v>
          </cell>
        </row>
        <row r="99">
          <cell r="D99">
            <v>0</v>
          </cell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</row>
      </sheetData>
      <sheetData sheetId="3">
        <row r="9">
          <cell r="D9">
            <v>92000</v>
          </cell>
          <cell r="G9">
            <v>96000</v>
          </cell>
          <cell r="J9">
            <v>111000</v>
          </cell>
          <cell r="M9">
            <v>138000</v>
          </cell>
          <cell r="P9">
            <v>111000</v>
          </cell>
          <cell r="S9">
            <v>80090</v>
          </cell>
        </row>
        <row r="11">
          <cell r="D11">
            <v>113000</v>
          </cell>
          <cell r="E11">
            <v>16933.460000000006</v>
          </cell>
          <cell r="G11">
            <v>118000</v>
          </cell>
          <cell r="H11">
            <v>17327.53</v>
          </cell>
          <cell r="J11">
            <v>136000</v>
          </cell>
          <cell r="K11">
            <v>20193.760000000009</v>
          </cell>
          <cell r="M11">
            <v>170000</v>
          </cell>
          <cell r="N11">
            <v>25242.200000000012</v>
          </cell>
          <cell r="P11">
            <v>136000</v>
          </cell>
          <cell r="Q11">
            <v>20193.760000000009</v>
          </cell>
          <cell r="S11">
            <v>101094.00000000012</v>
          </cell>
          <cell r="T11">
            <v>16213.29000000011</v>
          </cell>
        </row>
        <row r="13">
          <cell r="D13">
            <v>139000</v>
          </cell>
          <cell r="G13">
            <v>146000</v>
          </cell>
          <cell r="J13">
            <v>168000</v>
          </cell>
          <cell r="M13">
            <v>210000</v>
          </cell>
          <cell r="P13">
            <v>168000</v>
          </cell>
          <cell r="S13">
            <v>123278</v>
          </cell>
        </row>
        <row r="15">
          <cell r="D15">
            <v>274000</v>
          </cell>
          <cell r="E15">
            <v>56305.386000000028</v>
          </cell>
          <cell r="G15">
            <v>287000</v>
          </cell>
          <cell r="H15">
            <v>58867.972999999998</v>
          </cell>
          <cell r="J15">
            <v>331000</v>
          </cell>
          <cell r="K15">
            <v>68573.616000000038</v>
          </cell>
          <cell r="M15">
            <v>413000</v>
          </cell>
          <cell r="N15">
            <v>84967.020000000019</v>
          </cell>
          <cell r="P15">
            <v>331000</v>
          </cell>
          <cell r="Q15">
            <v>68573.616000000038</v>
          </cell>
          <cell r="S15">
            <v>242010</v>
          </cell>
          <cell r="T15">
            <v>49663.388999999996</v>
          </cell>
        </row>
        <row r="17">
          <cell r="D17">
            <v>404000</v>
          </cell>
          <cell r="E17">
            <v>45435.826000000001</v>
          </cell>
          <cell r="G17">
            <v>424000</v>
          </cell>
          <cell r="H17">
            <v>48244.392999999982</v>
          </cell>
          <cell r="J17">
            <v>487000</v>
          </cell>
          <cell r="K17">
            <v>54758.256000000052</v>
          </cell>
          <cell r="M17">
            <v>609000</v>
          </cell>
          <cell r="N17">
            <v>68697.819999999949</v>
          </cell>
          <cell r="P17">
            <v>487000</v>
          </cell>
          <cell r="Q17">
            <v>54758.256000000052</v>
          </cell>
          <cell r="S17">
            <v>358866</v>
          </cell>
          <cell r="T17">
            <v>42052.448999999964</v>
          </cell>
        </row>
        <row r="19">
          <cell r="D19">
            <v>75000</v>
          </cell>
          <cell r="G19">
            <v>78000</v>
          </cell>
          <cell r="J19">
            <v>90000</v>
          </cell>
          <cell r="M19">
            <v>112000</v>
          </cell>
          <cell r="P19">
            <v>90000</v>
          </cell>
          <cell r="S19">
            <v>65807</v>
          </cell>
        </row>
        <row r="21">
          <cell r="D21">
            <v>55000</v>
          </cell>
          <cell r="E21">
            <v>13708.134000000005</v>
          </cell>
          <cell r="G21">
            <v>58000</v>
          </cell>
          <cell r="H21">
            <v>14728.387000000002</v>
          </cell>
          <cell r="J21">
            <v>66000</v>
          </cell>
          <cell r="K21">
            <v>16223.504000000001</v>
          </cell>
          <cell r="M21">
            <v>83000</v>
          </cell>
          <cell r="N21">
            <v>20779.379999999997</v>
          </cell>
          <cell r="P21">
            <v>66000</v>
          </cell>
          <cell r="Q21">
            <v>16223.504000000001</v>
          </cell>
          <cell r="S21">
            <v>49823</v>
          </cell>
          <cell r="T21">
            <v>13339.091</v>
          </cell>
        </row>
        <row r="23">
          <cell r="D23">
            <v>25000</v>
          </cell>
          <cell r="G23">
            <v>26000</v>
          </cell>
          <cell r="J23">
            <v>30000</v>
          </cell>
          <cell r="M23">
            <v>37000</v>
          </cell>
          <cell r="P23">
            <v>30000</v>
          </cell>
          <cell r="S23">
            <v>22269</v>
          </cell>
        </row>
        <row r="25">
          <cell r="D25">
            <v>37000</v>
          </cell>
          <cell r="G25">
            <v>39000</v>
          </cell>
          <cell r="J25">
            <v>44000</v>
          </cell>
          <cell r="M25">
            <v>55000</v>
          </cell>
          <cell r="P25">
            <v>44000</v>
          </cell>
          <cell r="S25">
            <v>33161.999999999971</v>
          </cell>
        </row>
        <row r="27">
          <cell r="D27">
            <v>246000</v>
          </cell>
          <cell r="E27">
            <v>19009.858000000007</v>
          </cell>
          <cell r="G27">
            <v>257000</v>
          </cell>
          <cell r="H27">
            <v>19126.769</v>
          </cell>
          <cell r="J27">
            <v>296000</v>
          </cell>
          <cell r="K27">
            <v>22368.04800000001</v>
          </cell>
          <cell r="M27">
            <v>370000</v>
          </cell>
          <cell r="N27">
            <v>27960.059999999998</v>
          </cell>
          <cell r="P27">
            <v>296000</v>
          </cell>
          <cell r="Q27">
            <v>22368.04800000001</v>
          </cell>
          <cell r="S27">
            <v>216555</v>
          </cell>
          <cell r="T27">
            <v>15995.217000000004</v>
          </cell>
        </row>
        <row r="29">
          <cell r="D29">
            <v>445000</v>
          </cell>
          <cell r="E29">
            <v>50059.780000000028</v>
          </cell>
          <cell r="G29">
            <v>467000</v>
          </cell>
          <cell r="H29">
            <v>53124.289999999979</v>
          </cell>
          <cell r="J29">
            <v>537000</v>
          </cell>
          <cell r="K29">
            <v>60907.680000000051</v>
          </cell>
          <cell r="M29">
            <v>671000</v>
          </cell>
          <cell r="N29">
            <v>75884.599999999977</v>
          </cell>
          <cell r="P29">
            <v>537000</v>
          </cell>
          <cell r="Q29">
            <v>60907.680000000051</v>
          </cell>
          <cell r="S29">
            <v>393795</v>
          </cell>
          <cell r="T29">
            <v>44840.969999999972</v>
          </cell>
        </row>
        <row r="31">
          <cell r="D31">
            <v>39000</v>
          </cell>
          <cell r="G31">
            <v>41000</v>
          </cell>
          <cell r="J31">
            <v>47000</v>
          </cell>
          <cell r="M31">
            <v>59000</v>
          </cell>
          <cell r="P31">
            <v>47000</v>
          </cell>
          <cell r="S31">
            <v>36352</v>
          </cell>
        </row>
        <row r="33">
          <cell r="D33">
            <v>143000</v>
          </cell>
          <cell r="G33">
            <v>149000</v>
          </cell>
          <cell r="J33">
            <v>172000</v>
          </cell>
          <cell r="M33">
            <v>215000</v>
          </cell>
          <cell r="P33">
            <v>172000</v>
          </cell>
          <cell r="S33">
            <v>125750</v>
          </cell>
        </row>
        <row r="35">
          <cell r="D35">
            <v>541000</v>
          </cell>
          <cell r="G35">
            <v>567000</v>
          </cell>
          <cell r="J35">
            <v>652000</v>
          </cell>
          <cell r="M35">
            <v>815000</v>
          </cell>
          <cell r="P35">
            <v>652000</v>
          </cell>
          <cell r="S35">
            <v>477802.99999999953</v>
          </cell>
        </row>
        <row r="37">
          <cell r="D37">
            <v>187000</v>
          </cell>
          <cell r="G37">
            <v>196000</v>
          </cell>
          <cell r="J37">
            <v>226000</v>
          </cell>
          <cell r="M37">
            <v>282000</v>
          </cell>
          <cell r="P37">
            <v>226000</v>
          </cell>
          <cell r="S37">
            <v>164348.99999999977</v>
          </cell>
        </row>
        <row r="39">
          <cell r="D39">
            <v>239000</v>
          </cell>
          <cell r="G39">
            <v>251000</v>
          </cell>
          <cell r="J39">
            <v>288000</v>
          </cell>
          <cell r="M39">
            <v>360000</v>
          </cell>
          <cell r="P39">
            <v>288000</v>
          </cell>
          <cell r="S39">
            <v>211278.99999999977</v>
          </cell>
        </row>
        <row r="41">
          <cell r="D41">
            <v>56000</v>
          </cell>
          <cell r="E41">
            <v>14146.472000000002</v>
          </cell>
          <cell r="G41">
            <v>58000</v>
          </cell>
          <cell r="H41">
            <v>14139.796000000002</v>
          </cell>
          <cell r="J41">
            <v>67000</v>
          </cell>
          <cell r="K41">
            <v>16546.432000000001</v>
          </cell>
          <cell r="M41">
            <v>84000</v>
          </cell>
          <cell r="N41">
            <v>20933.04</v>
          </cell>
          <cell r="P41">
            <v>67000</v>
          </cell>
          <cell r="Q41">
            <v>16546.432000000001</v>
          </cell>
          <cell r="S41">
            <v>49685.999999999942</v>
          </cell>
          <cell r="T41">
            <v>12705.827999999943</v>
          </cell>
        </row>
        <row r="43">
          <cell r="D43">
            <v>48000</v>
          </cell>
          <cell r="E43">
            <v>14151.944000000003</v>
          </cell>
          <cell r="G43">
            <v>50000</v>
          </cell>
          <cell r="H43">
            <v>14529.092000000004</v>
          </cell>
          <cell r="J43">
            <v>57000</v>
          </cell>
          <cell r="K43">
            <v>16196.864000000001</v>
          </cell>
          <cell r="M43">
            <v>72000</v>
          </cell>
          <cell r="N43">
            <v>20996.080000000002</v>
          </cell>
          <cell r="P43">
            <v>57000</v>
          </cell>
          <cell r="Q43">
            <v>16196.864000000001</v>
          </cell>
          <cell r="S43">
            <v>42467</v>
          </cell>
          <cell r="T43">
            <v>12560.155999999999</v>
          </cell>
        </row>
        <row r="45">
          <cell r="D45">
            <v>227000</v>
          </cell>
          <cell r="G45">
            <v>238000</v>
          </cell>
          <cell r="J45">
            <v>274000</v>
          </cell>
          <cell r="M45">
            <v>342000</v>
          </cell>
          <cell r="P45">
            <v>274000</v>
          </cell>
          <cell r="S45">
            <v>199241</v>
          </cell>
        </row>
        <row r="47">
          <cell r="D47">
            <v>251000</v>
          </cell>
          <cell r="G47">
            <v>263000</v>
          </cell>
          <cell r="J47">
            <v>303000</v>
          </cell>
          <cell r="M47">
            <v>379000</v>
          </cell>
          <cell r="P47">
            <v>303000</v>
          </cell>
          <cell r="S47">
            <v>222932</v>
          </cell>
        </row>
        <row r="49">
          <cell r="D49">
            <v>63000</v>
          </cell>
          <cell r="G49">
            <v>66000</v>
          </cell>
          <cell r="J49">
            <v>76000</v>
          </cell>
          <cell r="M49">
            <v>95000</v>
          </cell>
          <cell r="P49">
            <v>76000</v>
          </cell>
          <cell r="S49">
            <v>55661.999999999942</v>
          </cell>
        </row>
        <row r="51">
          <cell r="D51">
            <v>67000</v>
          </cell>
          <cell r="G51">
            <v>70000</v>
          </cell>
          <cell r="J51">
            <v>81000</v>
          </cell>
          <cell r="M51">
            <v>101000</v>
          </cell>
          <cell r="P51">
            <v>81000</v>
          </cell>
          <cell r="S51">
            <v>58185.999999999942</v>
          </cell>
        </row>
        <row r="53">
          <cell r="D53">
            <v>102000</v>
          </cell>
          <cell r="G53">
            <v>107000</v>
          </cell>
          <cell r="J53">
            <v>123000</v>
          </cell>
          <cell r="M53">
            <v>154000</v>
          </cell>
          <cell r="P53">
            <v>123000</v>
          </cell>
          <cell r="S53">
            <v>89392</v>
          </cell>
        </row>
        <row r="55">
          <cell r="D55">
            <v>108000</v>
          </cell>
          <cell r="E55">
            <v>11512.104000000007</v>
          </cell>
          <cell r="G55">
            <v>114000</v>
          </cell>
          <cell r="H55">
            <v>12885.972000000009</v>
          </cell>
          <cell r="J55">
            <v>131000</v>
          </cell>
          <cell r="K55">
            <v>14685.824000000008</v>
          </cell>
          <cell r="M55">
            <v>163000</v>
          </cell>
          <cell r="N55">
            <v>17607.28</v>
          </cell>
          <cell r="P55">
            <v>131000</v>
          </cell>
          <cell r="Q55">
            <v>14685.824000000008</v>
          </cell>
          <cell r="S55">
            <v>96104</v>
          </cell>
          <cell r="T55">
            <v>10850.995999999999</v>
          </cell>
        </row>
        <row r="57">
          <cell r="D57">
            <v>263000</v>
          </cell>
          <cell r="E57">
            <v>50923.320000000007</v>
          </cell>
          <cell r="G57">
            <v>276000</v>
          </cell>
          <cell r="H57">
            <v>53755.260000000009</v>
          </cell>
          <cell r="J57">
            <v>317000</v>
          </cell>
          <cell r="K57">
            <v>61345.920000000013</v>
          </cell>
          <cell r="M57">
            <v>396000</v>
          </cell>
          <cell r="N57">
            <v>76432.400000000023</v>
          </cell>
          <cell r="P57">
            <v>317000</v>
          </cell>
          <cell r="Q57">
            <v>61345.920000000013</v>
          </cell>
          <cell r="S57">
            <v>232487</v>
          </cell>
          <cell r="T57">
            <v>45104.179999999993</v>
          </cell>
        </row>
        <row r="59">
          <cell r="D59">
            <v>36000</v>
          </cell>
          <cell r="E59">
            <v>4118.2720000000008</v>
          </cell>
          <cell r="G59">
            <v>38000</v>
          </cell>
          <cell r="H59">
            <v>4589.6960000000036</v>
          </cell>
          <cell r="J59">
            <v>44000</v>
          </cell>
          <cell r="K59">
            <v>5567.2320000000036</v>
          </cell>
          <cell r="M59">
            <v>55000</v>
          </cell>
          <cell r="N59">
            <v>6959.0400000000009</v>
          </cell>
          <cell r="P59">
            <v>44000</v>
          </cell>
          <cell r="Q59">
            <v>5567.2320000000036</v>
          </cell>
          <cell r="S59">
            <v>32592.000000000029</v>
          </cell>
          <cell r="T59">
            <v>4422.5280000000275</v>
          </cell>
        </row>
        <row r="61">
          <cell r="D61">
            <v>97000</v>
          </cell>
          <cell r="E61">
            <v>20736.608000000007</v>
          </cell>
          <cell r="G61">
            <v>102000</v>
          </cell>
          <cell r="H61">
            <v>22080.144</v>
          </cell>
          <cell r="J61">
            <v>117000</v>
          </cell>
          <cell r="K61">
            <v>25066.04800000001</v>
          </cell>
          <cell r="M61">
            <v>146000</v>
          </cell>
          <cell r="N61">
            <v>31082.559999999998</v>
          </cell>
          <cell r="P61">
            <v>117000</v>
          </cell>
          <cell r="Q61">
            <v>25066.04800000001</v>
          </cell>
          <cell r="S61">
            <v>86083.999999999884</v>
          </cell>
          <cell r="T61">
            <v>18700.591999999888</v>
          </cell>
        </row>
        <row r="63">
          <cell r="D63">
            <v>321000</v>
          </cell>
          <cell r="E63">
            <v>36171.081999999995</v>
          </cell>
          <cell r="G63">
            <v>337000</v>
          </cell>
          <cell r="H63">
            <v>38514.901000000013</v>
          </cell>
          <cell r="J63">
            <v>387000</v>
          </cell>
          <cell r="K63">
            <v>43644.592000000004</v>
          </cell>
          <cell r="M63">
            <v>484000</v>
          </cell>
          <cell r="N63">
            <v>54805.739999999991</v>
          </cell>
          <cell r="P63">
            <v>387000</v>
          </cell>
          <cell r="Q63">
            <v>43644.592000000004</v>
          </cell>
          <cell r="S63">
            <v>284742</v>
          </cell>
          <cell r="T63">
            <v>33078.092999999993</v>
          </cell>
        </row>
        <row r="65">
          <cell r="D65">
            <v>72000</v>
          </cell>
          <cell r="G65">
            <v>76000</v>
          </cell>
          <cell r="J65">
            <v>87000</v>
          </cell>
          <cell r="M65">
            <v>109000</v>
          </cell>
          <cell r="P65">
            <v>87000</v>
          </cell>
          <cell r="S65">
            <v>62721.999999999884</v>
          </cell>
        </row>
        <row r="71">
          <cell r="D71">
            <v>251000</v>
          </cell>
          <cell r="E71">
            <v>103529.48800000001</v>
          </cell>
          <cell r="G71">
            <v>263000</v>
          </cell>
          <cell r="H71">
            <v>108458.984</v>
          </cell>
          <cell r="J71">
            <v>302000</v>
          </cell>
          <cell r="K71">
            <v>124227.32800000001</v>
          </cell>
          <cell r="M71">
            <v>378000</v>
          </cell>
          <cell r="N71">
            <v>155784.16</v>
          </cell>
          <cell r="P71">
            <v>302000</v>
          </cell>
          <cell r="Q71">
            <v>124227.32800000001</v>
          </cell>
          <cell r="S71">
            <v>221126.99999999977</v>
          </cell>
          <cell r="T71">
            <v>90827.711999999767</v>
          </cell>
        </row>
        <row r="73">
          <cell r="D73">
            <v>203000</v>
          </cell>
          <cell r="G73">
            <v>212000</v>
          </cell>
          <cell r="J73">
            <v>244000</v>
          </cell>
          <cell r="M73">
            <v>305000</v>
          </cell>
          <cell r="P73">
            <v>244000</v>
          </cell>
          <cell r="S73">
            <v>180128</v>
          </cell>
        </row>
        <row r="75">
          <cell r="D75">
            <v>228000</v>
          </cell>
          <cell r="G75">
            <v>239000</v>
          </cell>
          <cell r="J75">
            <v>274000</v>
          </cell>
          <cell r="M75">
            <v>343000</v>
          </cell>
          <cell r="P75">
            <v>274000</v>
          </cell>
          <cell r="S75">
            <v>201358</v>
          </cell>
        </row>
        <row r="77">
          <cell r="D77">
            <v>151000</v>
          </cell>
          <cell r="E77">
            <v>16871.99000000002</v>
          </cell>
          <cell r="G77">
            <v>159000</v>
          </cell>
          <cell r="H77">
            <v>18441.195000000007</v>
          </cell>
          <cell r="J77">
            <v>182000</v>
          </cell>
          <cell r="K77">
            <v>20311.440000000002</v>
          </cell>
          <cell r="M77">
            <v>228000</v>
          </cell>
          <cell r="N77">
            <v>25889.299999999988</v>
          </cell>
          <cell r="P77">
            <v>182000</v>
          </cell>
          <cell r="Q77">
            <v>20311.440000000002</v>
          </cell>
          <cell r="S77">
            <v>134525</v>
          </cell>
          <cell r="T77">
            <v>16014.634999999995</v>
          </cell>
        </row>
        <row r="79">
          <cell r="D79">
            <v>814000</v>
          </cell>
          <cell r="G79">
            <v>853000</v>
          </cell>
          <cell r="J79">
            <v>981000</v>
          </cell>
          <cell r="M79">
            <v>1226000</v>
          </cell>
          <cell r="P79">
            <v>981000</v>
          </cell>
          <cell r="S79">
            <v>718676</v>
          </cell>
        </row>
        <row r="83">
          <cell r="D83">
            <v>1191000</v>
          </cell>
          <cell r="G83">
            <v>1248000</v>
          </cell>
          <cell r="J83">
            <v>1436000</v>
          </cell>
          <cell r="M83">
            <v>1795000</v>
          </cell>
          <cell r="P83">
            <v>1436000</v>
          </cell>
          <cell r="S83">
            <v>1051015</v>
          </cell>
        </row>
        <row r="85">
          <cell r="D85">
            <v>178000</v>
          </cell>
          <cell r="E85">
            <v>3984.7900000000081</v>
          </cell>
          <cell r="G85">
            <v>187000</v>
          </cell>
          <cell r="H85">
            <v>4641.5950000000012</v>
          </cell>
          <cell r="J85">
            <v>215000</v>
          </cell>
          <cell r="K85">
            <v>5228.2400000000198</v>
          </cell>
          <cell r="M85">
            <v>269000</v>
          </cell>
          <cell r="N85">
            <v>6785.2999999999884</v>
          </cell>
          <cell r="P85">
            <v>215000</v>
          </cell>
          <cell r="Q85">
            <v>5228.2400000000198</v>
          </cell>
          <cell r="S85">
            <v>157468</v>
          </cell>
          <cell r="T85">
            <v>3714.8349999999919</v>
          </cell>
        </row>
        <row r="87">
          <cell r="D87">
            <v>174000</v>
          </cell>
          <cell r="G87">
            <v>182000</v>
          </cell>
          <cell r="J87">
            <v>210000</v>
          </cell>
          <cell r="M87">
            <v>262000</v>
          </cell>
          <cell r="P87">
            <v>210000</v>
          </cell>
          <cell r="S87">
            <v>153884</v>
          </cell>
        </row>
        <row r="91">
          <cell r="D91">
            <v>103000</v>
          </cell>
          <cell r="E91">
            <v>40921.822000000007</v>
          </cell>
          <cell r="G91">
            <v>108000</v>
          </cell>
          <cell r="H91">
            <v>42945.470999999998</v>
          </cell>
          <cell r="J91">
            <v>125000</v>
          </cell>
          <cell r="K91">
            <v>50166.032000000007</v>
          </cell>
          <cell r="M91">
            <v>156000</v>
          </cell>
          <cell r="N91">
            <v>62457.539999999994</v>
          </cell>
          <cell r="P91">
            <v>125000</v>
          </cell>
          <cell r="Q91">
            <v>50166.032000000007</v>
          </cell>
          <cell r="S91">
            <v>90800</v>
          </cell>
          <cell r="T91">
            <v>35950.102999999996</v>
          </cell>
        </row>
        <row r="93">
          <cell r="D93">
            <v>114000</v>
          </cell>
          <cell r="E93">
            <v>12315.526000000013</v>
          </cell>
          <cell r="G93">
            <v>120000</v>
          </cell>
          <cell r="H93">
            <v>13440.243000000002</v>
          </cell>
          <cell r="J93">
            <v>138000</v>
          </cell>
          <cell r="K93">
            <v>15421.456000000006</v>
          </cell>
          <cell r="M93">
            <v>172000</v>
          </cell>
          <cell r="N93">
            <v>18776.820000000007</v>
          </cell>
          <cell r="P93">
            <v>138000</v>
          </cell>
          <cell r="Q93">
            <v>15421.456000000006</v>
          </cell>
          <cell r="S93">
            <v>101418</v>
          </cell>
          <cell r="T93">
            <v>11573.498999999996</v>
          </cell>
        </row>
        <row r="95">
          <cell r="D95">
            <v>28000</v>
          </cell>
          <cell r="G95">
            <v>29000</v>
          </cell>
          <cell r="J95">
            <v>34000</v>
          </cell>
          <cell r="M95">
            <v>42000</v>
          </cell>
          <cell r="P95">
            <v>34000</v>
          </cell>
          <cell r="S95">
            <v>23932.999999999971</v>
          </cell>
        </row>
        <row r="97">
          <cell r="D97">
            <v>230000</v>
          </cell>
          <cell r="G97">
            <v>241000</v>
          </cell>
          <cell r="J97">
            <v>278000</v>
          </cell>
          <cell r="M97">
            <v>347000</v>
          </cell>
          <cell r="P97">
            <v>278000</v>
          </cell>
          <cell r="S97">
            <v>203636</v>
          </cell>
        </row>
        <row r="99">
          <cell r="D99">
            <v>0</v>
          </cell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y Summary"/>
      <sheetName val="Capacity (kW)"/>
      <sheetName val="Winter kWh"/>
      <sheetName val="Summer kWh"/>
      <sheetName val=" input MWh"/>
      <sheetName val=" input kW"/>
    </sheetNames>
    <sheetDataSet>
      <sheetData sheetId="0" refreshError="1"/>
      <sheetData sheetId="1">
        <row r="32">
          <cell r="F32">
            <v>148</v>
          </cell>
          <cell r="J32">
            <v>123</v>
          </cell>
        </row>
        <row r="84">
          <cell r="F84">
            <v>118</v>
          </cell>
        </row>
      </sheetData>
      <sheetData sheetId="2">
        <row r="13">
          <cell r="E13">
            <v>0</v>
          </cell>
          <cell r="H13">
            <v>0</v>
          </cell>
          <cell r="K13">
            <v>0</v>
          </cell>
          <cell r="N13">
            <v>0</v>
          </cell>
          <cell r="Q13">
            <v>0</v>
          </cell>
          <cell r="T13">
            <v>0</v>
          </cell>
        </row>
        <row r="19">
          <cell r="E19">
            <v>0</v>
          </cell>
          <cell r="H19">
            <v>0</v>
          </cell>
          <cell r="K19">
            <v>0</v>
          </cell>
          <cell r="N19">
            <v>0</v>
          </cell>
          <cell r="Q19">
            <v>0</v>
          </cell>
          <cell r="T19">
            <v>0</v>
          </cell>
        </row>
        <row r="23">
          <cell r="E23">
            <v>0</v>
          </cell>
          <cell r="H23">
            <v>0</v>
          </cell>
          <cell r="K23">
            <v>0</v>
          </cell>
          <cell r="N23">
            <v>0</v>
          </cell>
          <cell r="Q23">
            <v>0</v>
          </cell>
          <cell r="T23">
            <v>0</v>
          </cell>
        </row>
        <row r="29">
          <cell r="E29">
            <v>0</v>
          </cell>
          <cell r="H29">
            <v>0</v>
          </cell>
          <cell r="K29">
            <v>0</v>
          </cell>
          <cell r="N29">
            <v>0</v>
          </cell>
          <cell r="Q29">
            <v>0</v>
          </cell>
          <cell r="T29">
            <v>0</v>
          </cell>
        </row>
        <row r="31">
          <cell r="E31">
            <v>0</v>
          </cell>
          <cell r="H31">
            <v>0</v>
          </cell>
          <cell r="K31">
            <v>0</v>
          </cell>
          <cell r="N31">
            <v>0</v>
          </cell>
          <cell r="Q31">
            <v>0</v>
          </cell>
          <cell r="T31">
            <v>0</v>
          </cell>
        </row>
        <row r="33">
          <cell r="E33">
            <v>0</v>
          </cell>
          <cell r="H33">
            <v>0</v>
          </cell>
          <cell r="K33">
            <v>0</v>
          </cell>
          <cell r="N33">
            <v>0</v>
          </cell>
          <cell r="Q33">
            <v>0</v>
          </cell>
          <cell r="T33">
            <v>0</v>
          </cell>
        </row>
        <row r="39"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  <cell r="T39">
            <v>0</v>
          </cell>
        </row>
        <row r="41"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  <cell r="T41">
            <v>0</v>
          </cell>
        </row>
        <row r="43"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  <cell r="T43">
            <v>0</v>
          </cell>
        </row>
        <row r="55">
          <cell r="E55">
            <v>0</v>
          </cell>
          <cell r="H55">
            <v>0</v>
          </cell>
          <cell r="K55">
            <v>0</v>
          </cell>
          <cell r="N55">
            <v>0</v>
          </cell>
          <cell r="Q55">
            <v>0</v>
          </cell>
          <cell r="T55">
            <v>0</v>
          </cell>
        </row>
        <row r="61">
          <cell r="E61">
            <v>0</v>
          </cell>
          <cell r="H61">
            <v>0</v>
          </cell>
          <cell r="K61">
            <v>0</v>
          </cell>
          <cell r="N61">
            <v>0</v>
          </cell>
          <cell r="Q61">
            <v>0</v>
          </cell>
          <cell r="T61">
            <v>0</v>
          </cell>
        </row>
        <row r="63">
          <cell r="E63">
            <v>0</v>
          </cell>
          <cell r="H63">
            <v>0</v>
          </cell>
          <cell r="K63">
            <v>0</v>
          </cell>
          <cell r="N63">
            <v>0</v>
          </cell>
          <cell r="Q63">
            <v>0</v>
          </cell>
          <cell r="T63">
            <v>0</v>
          </cell>
        </row>
        <row r="67">
          <cell r="E67">
            <v>0</v>
          </cell>
          <cell r="H67">
            <v>0</v>
          </cell>
          <cell r="K67">
            <v>0</v>
          </cell>
          <cell r="N67">
            <v>0</v>
          </cell>
          <cell r="Q67">
            <v>0</v>
          </cell>
          <cell r="T67">
            <v>0</v>
          </cell>
        </row>
        <row r="69">
          <cell r="E69">
            <v>0</v>
          </cell>
          <cell r="H69">
            <v>0</v>
          </cell>
          <cell r="K69">
            <v>0</v>
          </cell>
          <cell r="N69">
            <v>0</v>
          </cell>
          <cell r="Q69">
            <v>0</v>
          </cell>
          <cell r="T69">
            <v>0</v>
          </cell>
        </row>
        <row r="71">
          <cell r="E71">
            <v>0</v>
          </cell>
          <cell r="H71">
            <v>0</v>
          </cell>
          <cell r="K71">
            <v>0</v>
          </cell>
          <cell r="N71">
            <v>0</v>
          </cell>
          <cell r="Q71">
            <v>0</v>
          </cell>
          <cell r="T71">
            <v>0</v>
          </cell>
        </row>
        <row r="75">
          <cell r="E75">
            <v>0</v>
          </cell>
          <cell r="H75">
            <v>0</v>
          </cell>
          <cell r="K75">
            <v>0</v>
          </cell>
          <cell r="N75">
            <v>0</v>
          </cell>
          <cell r="Q75">
            <v>0</v>
          </cell>
          <cell r="T75">
            <v>0</v>
          </cell>
        </row>
        <row r="81">
          <cell r="E81">
            <v>0</v>
          </cell>
          <cell r="H81">
            <v>0</v>
          </cell>
          <cell r="K81">
            <v>0</v>
          </cell>
          <cell r="N81">
            <v>0</v>
          </cell>
          <cell r="Q81">
            <v>0</v>
          </cell>
          <cell r="T81">
            <v>0</v>
          </cell>
        </row>
      </sheetData>
      <sheetData sheetId="3">
        <row r="13">
          <cell r="E13">
            <v>0</v>
          </cell>
          <cell r="H13">
            <v>0</v>
          </cell>
          <cell r="K13">
            <v>0</v>
          </cell>
          <cell r="N13">
            <v>0</v>
          </cell>
          <cell r="Q13">
            <v>0</v>
          </cell>
          <cell r="T13">
            <v>0</v>
          </cell>
        </row>
        <row r="19">
          <cell r="E19">
            <v>0</v>
          </cell>
          <cell r="H19">
            <v>0</v>
          </cell>
          <cell r="K19">
            <v>0</v>
          </cell>
          <cell r="N19">
            <v>0</v>
          </cell>
          <cell r="Q19">
            <v>0</v>
          </cell>
          <cell r="T19">
            <v>0</v>
          </cell>
        </row>
        <row r="23">
          <cell r="E23">
            <v>0</v>
          </cell>
          <cell r="H23">
            <v>0</v>
          </cell>
          <cell r="K23">
            <v>0</v>
          </cell>
          <cell r="N23">
            <v>0</v>
          </cell>
          <cell r="Q23">
            <v>0</v>
          </cell>
          <cell r="T23">
            <v>0</v>
          </cell>
        </row>
        <row r="29">
          <cell r="E29">
            <v>0</v>
          </cell>
          <cell r="H29">
            <v>0</v>
          </cell>
          <cell r="K29">
            <v>0</v>
          </cell>
          <cell r="N29">
            <v>0</v>
          </cell>
          <cell r="Q29">
            <v>0</v>
          </cell>
          <cell r="T29">
            <v>0</v>
          </cell>
        </row>
        <row r="31">
          <cell r="E31">
            <v>0</v>
          </cell>
          <cell r="H31">
            <v>0</v>
          </cell>
          <cell r="K31">
            <v>0</v>
          </cell>
          <cell r="N31">
            <v>0</v>
          </cell>
          <cell r="Q31">
            <v>0</v>
          </cell>
          <cell r="T31">
            <v>0</v>
          </cell>
        </row>
        <row r="33">
          <cell r="E33">
            <v>0</v>
          </cell>
          <cell r="H33">
            <v>0</v>
          </cell>
          <cell r="K33">
            <v>0</v>
          </cell>
          <cell r="N33">
            <v>0</v>
          </cell>
          <cell r="Q33">
            <v>0</v>
          </cell>
          <cell r="T33">
            <v>0</v>
          </cell>
        </row>
        <row r="39"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  <cell r="T39">
            <v>0</v>
          </cell>
        </row>
        <row r="41"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  <cell r="T41">
            <v>0</v>
          </cell>
        </row>
        <row r="43"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  <cell r="T43">
            <v>0</v>
          </cell>
        </row>
        <row r="55">
          <cell r="E55">
            <v>0</v>
          </cell>
          <cell r="H55">
            <v>0</v>
          </cell>
          <cell r="K55">
            <v>0</v>
          </cell>
          <cell r="N55">
            <v>0</v>
          </cell>
          <cell r="Q55">
            <v>0</v>
          </cell>
          <cell r="T55">
            <v>0</v>
          </cell>
        </row>
        <row r="61">
          <cell r="E61">
            <v>0</v>
          </cell>
          <cell r="H61">
            <v>0</v>
          </cell>
          <cell r="K61">
            <v>0</v>
          </cell>
          <cell r="N61">
            <v>0</v>
          </cell>
          <cell r="Q61">
            <v>0</v>
          </cell>
          <cell r="T61">
            <v>0</v>
          </cell>
        </row>
        <row r="63">
          <cell r="E63">
            <v>0</v>
          </cell>
          <cell r="H63">
            <v>0</v>
          </cell>
          <cell r="K63">
            <v>0</v>
          </cell>
          <cell r="N63">
            <v>0</v>
          </cell>
          <cell r="Q63">
            <v>0</v>
          </cell>
          <cell r="T63">
            <v>0</v>
          </cell>
        </row>
        <row r="67">
          <cell r="E67">
            <v>0</v>
          </cell>
          <cell r="H67">
            <v>0</v>
          </cell>
          <cell r="K67">
            <v>0</v>
          </cell>
          <cell r="N67">
            <v>0</v>
          </cell>
          <cell r="Q67">
            <v>0</v>
          </cell>
          <cell r="T67">
            <v>0</v>
          </cell>
        </row>
        <row r="69">
          <cell r="E69">
            <v>0</v>
          </cell>
          <cell r="H69">
            <v>0</v>
          </cell>
          <cell r="K69">
            <v>0</v>
          </cell>
          <cell r="N69">
            <v>0</v>
          </cell>
          <cell r="Q69">
            <v>0</v>
          </cell>
          <cell r="T69">
            <v>0</v>
          </cell>
        </row>
        <row r="71">
          <cell r="E71">
            <v>0</v>
          </cell>
          <cell r="H71">
            <v>0</v>
          </cell>
          <cell r="K71">
            <v>0</v>
          </cell>
          <cell r="N71">
            <v>0</v>
          </cell>
          <cell r="Q71">
            <v>0</v>
          </cell>
          <cell r="T71">
            <v>0</v>
          </cell>
        </row>
        <row r="75">
          <cell r="E75">
            <v>0</v>
          </cell>
          <cell r="H75">
            <v>0</v>
          </cell>
          <cell r="K75">
            <v>0</v>
          </cell>
          <cell r="N75">
            <v>0</v>
          </cell>
          <cell r="Q75">
            <v>0</v>
          </cell>
          <cell r="T75">
            <v>0</v>
          </cell>
        </row>
        <row r="81">
          <cell r="E81">
            <v>0</v>
          </cell>
          <cell r="H81">
            <v>0</v>
          </cell>
          <cell r="K81">
            <v>0</v>
          </cell>
          <cell r="N81">
            <v>0</v>
          </cell>
          <cell r="Q81">
            <v>0</v>
          </cell>
          <cell r="T81">
            <v>0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city (kW)"/>
      <sheetName val=" input kW"/>
      <sheetName val="Winter kWh"/>
      <sheetName val="Summer kWh"/>
    </sheetNames>
    <sheetDataSet>
      <sheetData sheetId="0">
        <row r="12">
          <cell r="E12">
            <v>385</v>
          </cell>
        </row>
        <row r="58">
          <cell r="F58">
            <v>0</v>
          </cell>
          <cell r="K58">
            <v>0</v>
          </cell>
        </row>
      </sheetData>
      <sheetData sheetId="1"/>
      <sheetData sheetId="2">
        <row r="9">
          <cell r="D9">
            <v>88000</v>
          </cell>
        </row>
        <row r="55">
          <cell r="E55">
            <v>0</v>
          </cell>
          <cell r="H55">
            <v>0</v>
          </cell>
          <cell r="K55">
            <v>0</v>
          </cell>
          <cell r="N55">
            <v>0</v>
          </cell>
          <cell r="Q55">
            <v>0</v>
          </cell>
          <cell r="T55">
            <v>0</v>
          </cell>
        </row>
      </sheetData>
      <sheetData sheetId="3">
        <row r="9">
          <cell r="D9">
            <v>92000</v>
          </cell>
        </row>
        <row r="55">
          <cell r="E55">
            <v>0</v>
          </cell>
          <cell r="H55">
            <v>0</v>
          </cell>
          <cell r="K55">
            <v>0</v>
          </cell>
          <cell r="N55">
            <v>0</v>
          </cell>
          <cell r="Q55">
            <v>0</v>
          </cell>
          <cell r="T5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My%20Documents/Excel/KMEA/Budget/2003/WAPA%20PROJECT%20-%20ASHLAND:WAPA%20PROJECT%20-%20BELOI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44"/>
  <sheetViews>
    <sheetView tabSelected="1" zoomScaleNormal="100" workbookViewId="0">
      <selection activeCell="F21" sqref="F21"/>
    </sheetView>
  </sheetViews>
  <sheetFormatPr defaultRowHeight="14.1" customHeight="1" x14ac:dyDescent="0.2"/>
  <cols>
    <col min="1" max="1" width="10.7109375" style="1" customWidth="1"/>
    <col min="2" max="2" width="1.7109375" style="1" customWidth="1"/>
    <col min="3" max="3" width="15.7109375" style="1" customWidth="1"/>
    <col min="4" max="4" width="5.7109375" style="1" customWidth="1"/>
    <col min="5" max="5" width="2.28515625" style="1" customWidth="1"/>
    <col min="6" max="6" width="10.7109375" style="1" customWidth="1"/>
    <col min="7" max="7" width="1.7109375" style="1" customWidth="1"/>
    <col min="8" max="8" width="10.7109375" style="1" customWidth="1"/>
    <col min="9" max="9" width="2.7109375" style="1" customWidth="1"/>
    <col min="10" max="10" width="11.5703125" style="1" bestFit="1" customWidth="1"/>
    <col min="11" max="11" width="4.7109375" style="1" customWidth="1"/>
    <col min="12" max="16384" width="9.140625" style="1"/>
  </cols>
  <sheetData>
    <row r="1" spans="1:14" ht="15.95" customHeight="1" x14ac:dyDescent="0.2">
      <c r="A1" s="16"/>
      <c r="B1" s="157" t="s">
        <v>0</v>
      </c>
      <c r="C1" s="157"/>
      <c r="D1" s="157"/>
      <c r="E1" s="157"/>
      <c r="F1" s="157"/>
      <c r="G1" s="157"/>
      <c r="H1" s="157"/>
      <c r="I1" s="157"/>
      <c r="J1" s="157"/>
    </row>
    <row r="2" spans="1:14" ht="15.95" customHeight="1" x14ac:dyDescent="0.2">
      <c r="A2" s="16"/>
      <c r="B2" s="158" t="s">
        <v>194</v>
      </c>
      <c r="C2" s="158"/>
      <c r="D2" s="158"/>
      <c r="E2" s="158"/>
      <c r="F2" s="158"/>
      <c r="G2" s="158"/>
      <c r="H2" s="158"/>
      <c r="I2" s="158"/>
      <c r="J2" s="158"/>
    </row>
    <row r="3" spans="1:14" ht="15.95" customHeight="1" x14ac:dyDescent="0.2">
      <c r="A3" s="16"/>
      <c r="B3" s="16"/>
      <c r="C3" s="16"/>
      <c r="D3" s="16"/>
      <c r="E3"/>
      <c r="F3" s="17"/>
      <c r="G3" s="6"/>
      <c r="H3" s="16"/>
      <c r="I3" s="16"/>
      <c r="J3" s="16"/>
      <c r="L3" s="43"/>
      <c r="M3" s="43"/>
      <c r="N3" s="43"/>
    </row>
    <row r="4" spans="1:14" ht="15.95" customHeight="1" x14ac:dyDescent="0.2">
      <c r="A4" s="16"/>
      <c r="B4" s="157" t="s">
        <v>20</v>
      </c>
      <c r="C4" s="157"/>
      <c r="D4" s="157"/>
      <c r="E4" s="157"/>
      <c r="F4" s="157"/>
      <c r="G4" s="157"/>
      <c r="H4" s="157"/>
      <c r="I4" s="157"/>
      <c r="J4" s="157"/>
      <c r="L4" s="43"/>
      <c r="M4" s="43"/>
      <c r="N4" s="43"/>
    </row>
    <row r="5" spans="1:14" ht="14.1" customHeight="1" x14ac:dyDescent="0.2">
      <c r="E5"/>
      <c r="L5" s="42"/>
      <c r="M5" s="42"/>
      <c r="N5" s="42"/>
    </row>
    <row r="6" spans="1:14" ht="14.1" customHeight="1" x14ac:dyDescent="0.2">
      <c r="C6" s="10"/>
      <c r="L6" s="42"/>
      <c r="M6" s="42"/>
      <c r="N6" s="42"/>
    </row>
    <row r="7" spans="1:14" ht="14.1" customHeight="1" x14ac:dyDescent="0.2">
      <c r="C7" s="10"/>
      <c r="F7" s="2"/>
      <c r="G7" s="2"/>
      <c r="H7" s="2"/>
      <c r="I7" s="2"/>
      <c r="J7" s="2" t="s">
        <v>133</v>
      </c>
      <c r="L7" s="42"/>
      <c r="M7" s="42"/>
      <c r="N7" s="42"/>
    </row>
    <row r="8" spans="1:14" ht="14.1" customHeight="1" x14ac:dyDescent="0.2">
      <c r="E8"/>
      <c r="F8" s="57">
        <v>2015</v>
      </c>
      <c r="G8" s="58"/>
      <c r="H8" s="57">
        <v>2014</v>
      </c>
      <c r="I8" s="2"/>
      <c r="J8" s="43" t="s">
        <v>134</v>
      </c>
      <c r="L8" s="42"/>
      <c r="M8" s="42"/>
      <c r="N8" s="42"/>
    </row>
    <row r="9" spans="1:14" ht="14.1" customHeight="1" x14ac:dyDescent="0.2">
      <c r="B9" s="20"/>
      <c r="C9" s="4" t="s">
        <v>21</v>
      </c>
      <c r="D9" s="25"/>
      <c r="E9"/>
      <c r="F9" s="4" t="s">
        <v>22</v>
      </c>
      <c r="G9" s="2"/>
      <c r="H9" s="4" t="s">
        <v>22</v>
      </c>
      <c r="I9" s="2"/>
      <c r="J9" s="4" t="s">
        <v>23</v>
      </c>
      <c r="L9" s="42"/>
      <c r="M9" s="42"/>
      <c r="N9" s="42"/>
    </row>
    <row r="10" spans="1:14" ht="21" customHeight="1" x14ac:dyDescent="0.2">
      <c r="B10" s="23" t="s">
        <v>24</v>
      </c>
      <c r="C10"/>
      <c r="D10" s="21"/>
      <c r="E10"/>
      <c r="F10" s="8"/>
      <c r="H10" s="8"/>
      <c r="J10" s="7"/>
      <c r="L10" s="42"/>
      <c r="M10" s="42"/>
      <c r="N10" s="42"/>
    </row>
    <row r="11" spans="1:14" ht="15.95" customHeight="1" x14ac:dyDescent="0.2">
      <c r="B11" s="23"/>
      <c r="C11" t="s">
        <v>25</v>
      </c>
      <c r="D11" s="21"/>
      <c r="E11"/>
      <c r="F11" s="8">
        <f>F24-F22</f>
        <v>5390489.1959999995</v>
      </c>
      <c r="H11" s="8">
        <f>H24-H12</f>
        <v>5415202.1039999994</v>
      </c>
      <c r="J11" s="8">
        <f>+F11-H11</f>
        <v>-24712.907999999821</v>
      </c>
      <c r="L11" s="42"/>
      <c r="M11" s="42"/>
      <c r="N11" s="42"/>
    </row>
    <row r="12" spans="1:14" ht="18" customHeight="1" x14ac:dyDescent="0.2">
      <c r="B12" s="23"/>
      <c r="C12" t="s">
        <v>26</v>
      </c>
      <c r="D12" s="21"/>
      <c r="E12"/>
      <c r="F12" s="1">
        <f>F22</f>
        <v>1389.1000000000001</v>
      </c>
      <c r="H12" s="1">
        <f>H22</f>
        <v>1120.375</v>
      </c>
      <c r="J12" s="9">
        <f>+F12-H12</f>
        <v>268.72500000000014</v>
      </c>
      <c r="L12" s="156"/>
      <c r="M12" s="42"/>
      <c r="N12" s="42"/>
    </row>
    <row r="13" spans="1:14" ht="26.1" customHeight="1" thickBot="1" x14ac:dyDescent="0.25">
      <c r="B13" s="23"/>
      <c r="C13" s="24" t="s">
        <v>27</v>
      </c>
      <c r="D13" s="21"/>
      <c r="E13"/>
      <c r="F13" s="12">
        <f>+F11+F12</f>
        <v>5391878.2959999992</v>
      </c>
      <c r="H13" s="12">
        <f>+H11+H12</f>
        <v>5416322.4789999994</v>
      </c>
      <c r="J13" s="12">
        <f>SUM(J11:J12)</f>
        <v>-24444.182999999823</v>
      </c>
      <c r="L13" s="42"/>
      <c r="M13" s="42"/>
      <c r="N13" s="42"/>
    </row>
    <row r="14" spans="1:14" ht="18" customHeight="1" thickTop="1" x14ac:dyDescent="0.2">
      <c r="B14" s="23"/>
      <c r="C14"/>
      <c r="D14" s="21"/>
      <c r="E14"/>
      <c r="F14" s="8"/>
      <c r="H14" s="8"/>
      <c r="J14" s="7"/>
      <c r="L14" s="42"/>
      <c r="M14" s="42"/>
      <c r="N14" s="42"/>
    </row>
    <row r="15" spans="1:14" ht="18" customHeight="1" x14ac:dyDescent="0.2">
      <c r="B15" s="23"/>
      <c r="C15"/>
      <c r="D15" s="21"/>
      <c r="E15"/>
      <c r="F15" s="8"/>
      <c r="H15" s="8"/>
      <c r="J15" s="7"/>
      <c r="L15" s="42"/>
      <c r="M15" s="42"/>
      <c r="N15" s="42"/>
    </row>
    <row r="16" spans="1:14" ht="18" customHeight="1" x14ac:dyDescent="0.2">
      <c r="B16" s="23" t="s">
        <v>28</v>
      </c>
      <c r="C16"/>
      <c r="D16" s="21"/>
      <c r="E16"/>
      <c r="F16" s="8"/>
      <c r="H16" s="8"/>
      <c r="J16" s="7"/>
      <c r="L16" s="42"/>
      <c r="M16" s="42"/>
      <c r="N16" s="42"/>
    </row>
    <row r="17" spans="2:10" ht="15.95" customHeight="1" x14ac:dyDescent="0.2">
      <c r="C17" s="1" t="s">
        <v>29</v>
      </c>
      <c r="E17"/>
      <c r="F17" s="8">
        <f>ARM!H13+ASH!H13+BAL!H13+BELL!H13+BELO!H13+BUR!H13+CAW!H13+CEN!H13+CIM!H13+COL!H13+GRD!H13+GRN!H13+GLA!H13+GLE!H13+GOO!H13+HOL!H13+LAK!H13+LINC!H13+LIND!H13+LUC!H13+MAN!H13+NOR!H13+MIN!H13+OBER!H13+OSA!H13+OSW!H13+OSB!H13+OTT!H13+RUS!H13+SAF!H13+SAM!H13+SEN!H13+SHA!H13+STO!H13+ENT!H13+TRO!H13+CHA!H13+EUD!H13+GAR!H13+HOR!H13+WAM!H13+WAS!H13+MEA!H13+JET!H13</f>
        <v>2033448.1199999996</v>
      </c>
      <c r="H17" s="8">
        <f>ARM!J13+ASH!J13+BAL!J13+BELL!J13+BELO!J13+BUR!J13+CAW!J13+CEN!J13+CIM!J13+COL!J13+GRD!J13+GRN!J13+GLA!J13+GLE!J13+GOO!J13+HOL!J13+LAK!J13+LINC!J13+LIND!J13+LUC!J13+MAN!J13+NOR!J13+MIN!J13+OBER!J13+OSA!J13+OSW!J13+OSB!J13+OTT!J13+RUS!J13+SAF!J13+SAM!J13+SEN!J13+SHA!J13+STO!J13+ENT!J13+TRO!J13+CHA!J13+EUD!J13+GAR!J13+HOR!J13+WAM!J13+WAS!J13+MEA!J13+JET!J13</f>
        <v>2028561.1199999996</v>
      </c>
      <c r="J17" s="8">
        <f t="shared" ref="J17:J23" si="0">-F17+H17</f>
        <v>-4887</v>
      </c>
    </row>
    <row r="18" spans="2:10" ht="18" customHeight="1" x14ac:dyDescent="0.2">
      <c r="C18" s="1" t="s">
        <v>30</v>
      </c>
      <c r="E18"/>
      <c r="F18" s="1">
        <f>ARM!H14+ASH!H14+BAL!H14+BELL!H14+BELO!H14+BUR!H14+CAW!H14+CEN!H14+CIM!H14+COL!H14+GRD!H14+GRN!H14+GLA!H14+GLE!H14+GOO!H14+HOL!H14+LAK!H14+LINC!H14+LIND!H14+LUC!H14+MAN!H14+NOR!H14+MIN!H14+OBER!H14+OSA!H14+OSW!H14+OSB!H14+OTT!H14+RUS!H14+SAF!H14+SAM!H14+SEN!H14+SHA!H14+STO!H14+ENT!H14+TRO!H14+CHA!H14+EUD!H14+GAR!H14+HOR!H14+WAM!H14+WAS!H14+MEA!H14+JET!H14</f>
        <v>14081.075999999999</v>
      </c>
      <c r="H18" s="1">
        <f>ARM!J14+ASH!J14+BAL!J14+BELL!J14+BELO!J14+BUR!J14+CAW!J14+CEN!J14+CIM!J14+COL!J14+GRD!J14+GRN!J14+GLA!J14+GLE!J14+GOO!J14+HOL!J14+LAK!J14+LINC!J14+LIND!J14+LUC!J14+MAN!J14+NOR!J14+MIN!J14+OBER!J14+OSA!J14+OSW!J14+OSB!J14+OTT!J14+RUS!J14+SAF!J14+SAM!J14+SEN!J14+SHA!J14+STO!J14+ENT!J14+TRO!J14+CHA!J14+EUD!J14+GAR!J14+HOR!J14+WAM!J14+WAS!J14+MEA!J14+JET!J14</f>
        <v>10581.984</v>
      </c>
      <c r="J18" s="9">
        <f t="shared" si="0"/>
        <v>-3499.0919999999987</v>
      </c>
    </row>
    <row r="19" spans="2:10" ht="18" customHeight="1" x14ac:dyDescent="0.2">
      <c r="C19" s="1" t="s">
        <v>31</v>
      </c>
      <c r="D19" s="7"/>
      <c r="F19" s="1">
        <f>ARM!H17+ASH!H17+BAL!H17+BELL!H17+BELO!H17+BUR!H17+CAW!H17+CEN!H17+CIM!H17+COL!H17+GRD!H17+GRN!H17+GLA!H17+GLE!H17+GOO!H17+HOL!H17+LAK!H17+LINC!H17+LIND!H17+LUC!H17+MAN!H17+NOR!H17+MIN!H17+OBER!H17+OSA!H17+OSW!H17+OSB!H17+OTT!H17+RUS!H17+SAF!H17+SAM!H17+SEN!H17+SHA!H17+STO!H17+ENT!H17+TRO!H17+CHA!H17+EUD!H17+GAR!H17+HOR!H17+WAM!H17+WAS!H17+MEA!H17+JET!H17</f>
        <v>2135420</v>
      </c>
      <c r="H19" s="1">
        <f>ARM!J17+ASH!J17+BAL!J17+BELL!J17+BELO!J17+BUR!J17+CAW!J17+CEN!J17+CIM!J17+COL!J17+GRD!J17+GRN!J17+GLA!J17+GLE!J17+GOO!J17+HOL!J17+LAK!J17+LINC!J17+LIND!J17+LUC!J17+MAN!J17+NOR!J17+MIN!J17+OBER!J17+OSA!J17+OSW!J17+OSB!J17+OTT!J17+RUS!J17+SAF!J17+SAM!J17+SEN!J17+SHA!J17+STO!J17+ENT!J17+TRO!J17+CHA!J17+EUD!J17+GAR!J17+HOR!J17+WAM!J17+WAS!J17+MEA!J17+JET!J17</f>
        <v>2162517</v>
      </c>
      <c r="J19" s="9">
        <f t="shared" si="0"/>
        <v>27097</v>
      </c>
    </row>
    <row r="20" spans="2:10" ht="18" customHeight="1" x14ac:dyDescent="0.2">
      <c r="C20" s="1" t="s">
        <v>32</v>
      </c>
      <c r="D20" s="7"/>
      <c r="F20" s="1">
        <f>ARM!H18+ASH!H18+BAL!H18+BELL!H18+BELO!H18+BUR!H18+CAW!H18+CEN!H18+CIM!H18+COL!H18+GRD!H18+GRN!H18+GLA!H18+GLE!H18+GOO!H18+HOL!H18+LAK!H18+LINC!H18+LIND!H18+LUC!H18+MAN!H18+NOR!H18+MIN!H18+OBER!H18+OSA!H18+OSW!H18+OSB!H18+OTT!H18+RUS!H18+SAF!H18+SAM!H18+SEN!H18+SHA!H18+STO!H18+ENT!H18+TRO!H18+CHA!H18+EUD!H18+GAR!H18+HOR!H18+WAM!H18+WAS!H18+MEA!H18+JET!H18</f>
        <v>13701</v>
      </c>
      <c r="H20" s="1">
        <f>ARM!J18+ASH!J18+BAL!J18+BELL!J18+BELO!J18+BUR!J18+CAW!J18+CEN!J18+CIM!J18+COL!J18+GRD!J18+GRN!J18+GLA!J18+GLE!J18+GOO!J18+HOL!J18+LAK!J18+LINC!J18+LIND!J18+LUC!J18+MAN!J18+NOR!J18+MIN!J18+OBER!J18+OSA!J18+OSW!J18+OSB!J18+OTT!J18+RUS!J18+SAF!J18+SAM!J18+SEN!J18+SHA!J18+STO!J18+ENT!J18+TRO!J18+CHA!J18+EUD!J18+GAR!J18+HOR!J18+WAM!J18+WAS!J18+MEA!J18+JET!J18</f>
        <v>11826</v>
      </c>
      <c r="J20" s="9">
        <f t="shared" si="0"/>
        <v>-1875</v>
      </c>
    </row>
    <row r="21" spans="2:10" ht="18" customHeight="1" x14ac:dyDescent="0.2">
      <c r="C21" s="1" t="s">
        <v>1</v>
      </c>
      <c r="D21" s="7"/>
      <c r="F21" s="80">
        <f>ARM!H20+ASH!H20+BAL!H20+BELL!H20+BELO!H20+BUR!H20+CAW!H20+CEN!H20+CIM!H20+COL!H20+GRD!H20+GRN!H20+GLA!H20+GLE!H20+GOO!H20+HOL!H20+LAK!H20+LINC!H20+LIND!H20+LUC!H20+MAN!H20+NOR!H20+MIN!H20+OBER!H20+OSA!H20+OSW!H20+OSB!H20+OTT!H20+RUS!H20+SAF!H20+SAM!H20+SEN!H20+SHA!H20+STO!H20+ENT!H20+TRO!H20+CHA!H20+EUD!H20+GAR!H20+HOR!H20+WAM!H20+WAS!H20+MEA!H20+JET!H20</f>
        <v>237439.00000000006</v>
      </c>
      <c r="H21" s="80">
        <f>ARM!J20+ASH!J20+BAL!J20+BELL!J20+BELO!J20+BUR!J20+CAW!J20+CEN!J20+CIM!J20+COL!J20+GRD!J20+GRN!J20+GLA!J20+GLE!J20+GOO!J20+HOL!J20+LAK!J20+LINC!J20+LIND!J20+LUC!J20+MAN!J20+NOR!J20+MIN!J20+OBER!J20+OSA!J20+OSW!J20+OSB!J20+OTT!J20+RUS!J20+SAF!J20+SAM!J20+SEN!J20+SHA!J20+STO!J20+ENT!J20+TRO!J20+CHA!J20+EUD!J20+GAR!J20+HOR!J20+WAM!J20+WAS!J20+MEA!J20+JET!J20</f>
        <v>275316.00000000006</v>
      </c>
      <c r="J21" s="9">
        <f t="shared" si="0"/>
        <v>37877</v>
      </c>
    </row>
    <row r="22" spans="2:10" ht="18" customHeight="1" x14ac:dyDescent="0.2">
      <c r="C22" s="1" t="s">
        <v>2</v>
      </c>
      <c r="F22" s="1">
        <f>'CLASS B'!AB25</f>
        <v>1389.1000000000001</v>
      </c>
      <c r="H22" s="1">
        <f>'CLASS B'!V25</f>
        <v>1120.375</v>
      </c>
      <c r="J22" s="9">
        <f t="shared" si="0"/>
        <v>-268.72500000000014</v>
      </c>
    </row>
    <row r="23" spans="2:10" ht="18" customHeight="1" x14ac:dyDescent="0.2">
      <c r="C23" s="23" t="s">
        <v>33</v>
      </c>
      <c r="F23" s="35">
        <f>ARM!H22+ASH!H22+BAL!H22+BELL!H22+BELO!H22+BUR!H22+CAW!H22+CEN!H22+CIM!H22+COL!H22+ENT!H22+GRD!H22+GRN!H22+GLA!H22+GLE!H22+GOO!H22+HOL!H22+LAK!H22+LINC!H22+LIND!H22+LUC!H22+MAN!H22+MIN!H22+NOR!H22+OBER!H22+OSA!H22+OSW!H22+OSB!H22+OTT!H22+RUS!H22+SAF!H22+SAM!H22+SEN!H22+SHA!H22+STO!H22+TRO!H22+CHA!H22+EUD!H22+GAR!H22+HOR!H22+WAM!H22+WAS!H22+MEA!H22+JET!H22</f>
        <v>956400</v>
      </c>
      <c r="H23" s="35">
        <f>ARM!J22+ASH!J22+BAL!J22+BELL!J22+BELO!J22+BUR!J22+CAW!J22+CEN!J22+CIM!J22+COL!J22+ENT!J22+GRD!J22+GRN!J22+GLA!J22+GLE!J22+GOO!J22+HOL!J22+LAK!J22+LINC!J22+LIND!J22+LUC!J22+MAN!J22+MIN!J22+NOR!J22+OBER!J22+OSA!J22+OSW!J22+OSB!J22+OTT!J22+RUS!J22+SAF!J22+SAM!J22+SEN!J22+SHA!J22+STO!J22+TRO!J22+CHA!J22+EUD!J22+GAR!J22+HOR!J22+WAM!J22+WAS!J22+MEA!J22+JET!J22</f>
        <v>926400</v>
      </c>
      <c r="J23" s="9">
        <f t="shared" si="0"/>
        <v>-30000</v>
      </c>
    </row>
    <row r="24" spans="2:10" ht="26.1" customHeight="1" thickBot="1" x14ac:dyDescent="0.25">
      <c r="B24"/>
      <c r="C24" s="23" t="s">
        <v>34</v>
      </c>
      <c r="F24" s="12">
        <f>SUM(F17:F23)</f>
        <v>5391878.2959999992</v>
      </c>
      <c r="H24" s="12">
        <f>SUM(H17:H23)</f>
        <v>5416322.4789999994</v>
      </c>
      <c r="I24" s="6"/>
      <c r="J24" s="12">
        <f>SUM(J17:J23)</f>
        <v>24444.183000000005</v>
      </c>
    </row>
    <row r="25" spans="2:10" ht="18" customHeight="1" thickTop="1" x14ac:dyDescent="0.2"/>
    <row r="26" spans="2:10" ht="18" customHeight="1" x14ac:dyDescent="0.2">
      <c r="B26" s="5"/>
      <c r="D26" s="11"/>
      <c r="E26" s="6"/>
      <c r="J26" s="9"/>
    </row>
    <row r="27" spans="2:10" ht="18" customHeight="1" x14ac:dyDescent="0.2">
      <c r="E27" s="6"/>
    </row>
    <row r="28" spans="2:10" ht="18" customHeight="1" x14ac:dyDescent="0.2">
      <c r="E28"/>
      <c r="J28" s="9"/>
    </row>
    <row r="29" spans="2:10" ht="18" customHeight="1" x14ac:dyDescent="0.2">
      <c r="E29"/>
    </row>
    <row r="30" spans="2:10" ht="14.1" customHeight="1" x14ac:dyDescent="0.2">
      <c r="B30" s="5"/>
      <c r="D30" s="11"/>
      <c r="E30"/>
      <c r="F30" s="35"/>
      <c r="J30" s="9"/>
    </row>
    <row r="31" spans="2:10" ht="14.1" customHeight="1" x14ac:dyDescent="0.2">
      <c r="E31"/>
      <c r="F31" s="35"/>
    </row>
    <row r="32" spans="2:10" ht="14.1" customHeight="1" x14ac:dyDescent="0.2">
      <c r="B32" s="48" t="s">
        <v>135</v>
      </c>
      <c r="C32" s="49"/>
      <c r="D32" s="50"/>
      <c r="E32" s="51"/>
      <c r="F32" s="52"/>
      <c r="G32" s="49"/>
      <c r="H32" s="49"/>
      <c r="I32" s="49"/>
      <c r="J32" s="59"/>
    </row>
    <row r="33" spans="2:10" ht="14.1" customHeight="1" x14ac:dyDescent="0.2">
      <c r="B33" s="53"/>
      <c r="C33" s="141"/>
      <c r="D33" s="141"/>
      <c r="E33" s="142"/>
      <c r="F33" s="143"/>
      <c r="G33" s="141"/>
      <c r="H33" s="141"/>
      <c r="I33" s="141"/>
      <c r="J33" s="144"/>
    </row>
    <row r="34" spans="2:10" ht="14.1" customHeight="1" x14ac:dyDescent="0.2">
      <c r="B34" s="53"/>
      <c r="C34" s="141"/>
      <c r="D34" s="145"/>
      <c r="E34" s="142"/>
      <c r="F34" s="143"/>
      <c r="G34" s="141"/>
      <c r="H34" s="141"/>
      <c r="I34" s="141"/>
      <c r="J34" s="146"/>
    </row>
    <row r="35" spans="2:10" ht="17.25" customHeight="1" x14ac:dyDescent="0.2">
      <c r="B35" s="53"/>
      <c r="C35" s="141"/>
      <c r="D35" s="141"/>
      <c r="E35" s="142"/>
      <c r="F35" s="143"/>
      <c r="G35" s="141"/>
      <c r="H35" s="141"/>
      <c r="I35" s="141"/>
      <c r="J35" s="146"/>
    </row>
    <row r="36" spans="2:10" ht="18" customHeight="1" x14ac:dyDescent="0.2">
      <c r="B36" s="53"/>
      <c r="C36" s="141"/>
      <c r="D36" s="141"/>
      <c r="E36" s="142"/>
      <c r="F36" s="143"/>
      <c r="G36" s="141"/>
      <c r="H36" s="141"/>
      <c r="I36" s="141"/>
      <c r="J36" s="144"/>
    </row>
    <row r="37" spans="2:10" ht="14.1" customHeight="1" x14ac:dyDescent="0.2">
      <c r="B37" s="53"/>
      <c r="C37" s="141"/>
      <c r="D37" s="145"/>
      <c r="E37" s="142"/>
      <c r="F37" s="143"/>
      <c r="G37" s="141"/>
      <c r="H37" s="141"/>
      <c r="I37" s="141"/>
      <c r="J37" s="146"/>
    </row>
    <row r="38" spans="2:10" ht="14.25" customHeight="1" x14ac:dyDescent="0.2">
      <c r="B38" s="53"/>
      <c r="C38" s="141"/>
      <c r="D38" s="141"/>
      <c r="E38" s="142"/>
      <c r="F38" s="143"/>
      <c r="G38" s="141"/>
      <c r="H38" s="141"/>
      <c r="I38" s="141"/>
      <c r="J38" s="144"/>
    </row>
    <row r="39" spans="2:10" ht="14.1" customHeight="1" x14ac:dyDescent="0.2">
      <c r="B39" s="53"/>
      <c r="C39" s="141"/>
      <c r="D39" s="145"/>
      <c r="E39" s="142"/>
      <c r="F39" s="143"/>
      <c r="G39" s="141"/>
      <c r="H39" s="141"/>
      <c r="I39" s="141"/>
      <c r="J39" s="146"/>
    </row>
    <row r="40" spans="2:10" ht="14.1" customHeight="1" x14ac:dyDescent="0.2">
      <c r="B40" s="53"/>
      <c r="C40" s="141"/>
      <c r="D40" s="141"/>
      <c r="E40" s="142"/>
      <c r="F40" s="143"/>
      <c r="G40" s="141"/>
      <c r="H40" s="141"/>
      <c r="I40" s="141"/>
      <c r="J40" s="146"/>
    </row>
    <row r="41" spans="2:10" ht="14.1" customHeight="1" x14ac:dyDescent="0.2">
      <c r="B41" s="54"/>
      <c r="C41" s="147"/>
      <c r="D41" s="147"/>
      <c r="E41" s="148"/>
      <c r="F41" s="149"/>
      <c r="G41" s="147"/>
      <c r="H41" s="147"/>
      <c r="I41" s="147"/>
      <c r="J41" s="150"/>
    </row>
    <row r="42" spans="2:10" ht="14.1" customHeight="1" x14ac:dyDescent="0.2">
      <c r="E42"/>
    </row>
    <row r="44" spans="2:10" ht="14.1" customHeight="1" x14ac:dyDescent="0.2">
      <c r="C44"/>
    </row>
  </sheetData>
  <dataConsolidate>
    <dataRefs count="1">
      <dataRef ref="F11" r:id="rId1"/>
    </dataRefs>
  </dataConsolidate>
  <mergeCells count="3">
    <mergeCell ref="B1:J1"/>
    <mergeCell ref="B2:J2"/>
    <mergeCell ref="B4:J4"/>
  </mergeCells>
  <phoneticPr fontId="0" type="noConversion"/>
  <pageMargins left="0.75" right="0.75" top="0.75" bottom="1" header="0.5" footer="0.5"/>
  <pageSetup scale="98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133"/>
  <sheetViews>
    <sheetView workbookViewId="0">
      <selection activeCell="J23" sqref="J23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4" style="1" customWidth="1"/>
    <col min="4" max="4" width="10.140625" style="1" customWidth="1"/>
    <col min="5" max="5" width="7.7109375" style="1" customWidth="1"/>
    <col min="6" max="6" width="8" style="1" customWidth="1"/>
    <col min="7" max="7" width="4.2851562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55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56" t="str">
        <f>BUR!G2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55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56" t="s">
        <v>149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55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ARM!H9</f>
        <v>2015</v>
      </c>
      <c r="I9" s="58"/>
      <c r="J9" s="57">
        <f>ARM!J9</f>
        <v>2014</v>
      </c>
      <c r="K9" s="2"/>
      <c r="L9" s="43" t="s">
        <v>134</v>
      </c>
    </row>
    <row r="10" spans="1:12" ht="14.1" customHeight="1" x14ac:dyDescent="0.2">
      <c r="B10" s="29"/>
      <c r="C10" s="4" t="s">
        <v>21</v>
      </c>
      <c r="D10" s="14"/>
      <c r="E10" s="14"/>
      <c r="F10" s="14"/>
      <c r="G10" s="6"/>
      <c r="H10" s="4" t="s">
        <v>22</v>
      </c>
      <c r="I10" s="2"/>
      <c r="J10" s="4" t="s">
        <v>22</v>
      </c>
      <c r="K10" s="2"/>
      <c r="L10" s="4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City'!O13*D13</f>
        <v>6059.88</v>
      </c>
      <c r="J13" s="8">
        <f>[1]CEN!$H$13</f>
        <v>6059.88</v>
      </c>
      <c r="L13" s="8">
        <f>-H13+J13</f>
        <v>0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9">
        <f>'WAPA Charges by City'!O111*CEN!D14</f>
        <v>0</v>
      </c>
      <c r="I14" s="9"/>
      <c r="J14" s="9">
        <f>[1]CEN!$H$14</f>
        <v>0</v>
      </c>
      <c r="L14" s="9">
        <f>-H14+J14</f>
        <v>0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</row>
    <row r="17" spans="2:12" ht="15.95" customHeight="1" x14ac:dyDescent="0.2">
      <c r="C17" s="1" t="s">
        <v>42</v>
      </c>
      <c r="D17" s="1">
        <f>'WAPA Charges by City'!O209/1000</f>
        <v>323.66500000000002</v>
      </c>
      <c r="E17" s="1" t="s">
        <v>43</v>
      </c>
      <c r="F17" s="75">
        <f>'WAPA Charges by City'!O249</f>
        <v>20.71</v>
      </c>
      <c r="G17" s="6"/>
      <c r="H17" s="9">
        <f>+ROUND(D17*F17,0)</f>
        <v>6703</v>
      </c>
      <c r="J17" s="9">
        <f>[1]CEN!$H$17</f>
        <v>6723</v>
      </c>
      <c r="L17" s="9">
        <f>-H17+J17</f>
        <v>20</v>
      </c>
    </row>
    <row r="18" spans="2:12" ht="15.95" customHeight="1" x14ac:dyDescent="0.2">
      <c r="C18" s="1" t="s">
        <v>44</v>
      </c>
      <c r="D18" s="131">
        <f>'WAPA Charges by City'!O307/1000</f>
        <v>0</v>
      </c>
      <c r="E18" s="1" t="s">
        <v>43</v>
      </c>
      <c r="F18" s="30">
        <f>+ROUND(F17/10,3)</f>
        <v>2.0710000000000002</v>
      </c>
      <c r="G18" s="6"/>
      <c r="H18" s="9">
        <f>+ROUND(D18*F18,0)</f>
        <v>0</v>
      </c>
      <c r="J18" s="9">
        <f>[1]CEN!$H$18</f>
        <v>0</v>
      </c>
      <c r="L18" s="9">
        <f>-H18+J18</f>
        <v>0</v>
      </c>
    </row>
    <row r="19" spans="2:12" ht="15.95" customHeight="1" x14ac:dyDescent="0.2">
      <c r="G19" s="6"/>
    </row>
    <row r="20" spans="2:12" ht="14.1" customHeight="1" x14ac:dyDescent="0.2">
      <c r="B20" s="5" t="s">
        <v>155</v>
      </c>
      <c r="D20" s="85">
        <f>ARM!D20</f>
        <v>237439</v>
      </c>
      <c r="E20" s="1" t="s">
        <v>157</v>
      </c>
      <c r="F20" s="84">
        <f>'WAPA Charges by City'!P13</f>
        <v>2.9801006184509886E-3</v>
      </c>
      <c r="G20" s="6"/>
      <c r="H20" s="1">
        <f>D20*F20</f>
        <v>707.59211074438429</v>
      </c>
      <c r="J20" s="9">
        <f>[1]CEN!$H$20</f>
        <v>822.44597199023519</v>
      </c>
      <c r="L20" s="9">
        <f>-H20+J20</f>
        <v>114.85386124585091</v>
      </c>
    </row>
    <row r="21" spans="2:12" ht="15.95" customHeight="1" x14ac:dyDescent="0.2">
      <c r="G21" s="6"/>
    </row>
    <row r="22" spans="2:12" ht="15.95" customHeight="1" x14ac:dyDescent="0.2">
      <c r="B22" s="1" t="s">
        <v>33</v>
      </c>
      <c r="D22" s="13"/>
      <c r="E22" s="2"/>
      <c r="F22" s="11"/>
      <c r="G22" s="6"/>
      <c r="H22" s="9">
        <v>0</v>
      </c>
      <c r="J22" s="9">
        <f>[1]CEN!$H$22</f>
        <v>0</v>
      </c>
      <c r="L22" s="9">
        <f>-H22+J22</f>
        <v>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13470.472110744386</v>
      </c>
      <c r="J23" s="12">
        <f>+SUM(J13:J22)</f>
        <v>13605.325971990236</v>
      </c>
      <c r="L23" s="12">
        <f>SUM(L13:L22)</f>
        <v>134.85386124585091</v>
      </c>
    </row>
    <row r="24" spans="2:12" ht="15.95" customHeight="1" thickTop="1" x14ac:dyDescent="0.2">
      <c r="G24" s="6"/>
    </row>
    <row r="25" spans="2:12" ht="15.95" customHeight="1" x14ac:dyDescent="0.2"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>
        <f>H23/('WAPA Charges by City'!O209/1000)</f>
        <v>41.61856274464148</v>
      </c>
      <c r="J29" s="15">
        <f>[1]CEN!$H$29</f>
        <v>41.911674831079623</v>
      </c>
      <c r="L29" s="15">
        <f>J29-H29</f>
        <v>0.29311208643814268</v>
      </c>
    </row>
    <row r="30" spans="2:12" ht="15.95" customHeight="1" thickTop="1" x14ac:dyDescent="0.2"/>
    <row r="31" spans="2:12" ht="15.95" customHeight="1" x14ac:dyDescent="0.2"/>
    <row r="43" ht="12" x14ac:dyDescent="0.2"/>
    <row r="44" ht="12" x14ac:dyDescent="0.2"/>
    <row r="45" ht="12" x14ac:dyDescent="0.2"/>
    <row r="46" ht="12" x14ac:dyDescent="0.2"/>
    <row r="47" ht="12" x14ac:dyDescent="0.2"/>
    <row r="48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</sheetData>
  <pageMargins left="0.75" right="0.75" top="0.75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workbookViewId="0">
      <selection activeCell="J30" sqref="J30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4" style="1" customWidth="1"/>
    <col min="4" max="4" width="10.140625" style="1" customWidth="1"/>
    <col min="5" max="5" width="7.7109375" style="1" customWidth="1"/>
    <col min="6" max="6" width="8" style="1" customWidth="1"/>
    <col min="7" max="7" width="4.2851562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128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129" t="str">
        <f>BUR!G2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128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129" t="s">
        <v>184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128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ARM!H9</f>
        <v>2015</v>
      </c>
      <c r="I9" s="58"/>
      <c r="J9" s="57">
        <f>ARM!J9</f>
        <v>2014</v>
      </c>
      <c r="K9" s="2"/>
      <c r="L9" s="43" t="s">
        <v>134</v>
      </c>
    </row>
    <row r="10" spans="1:12" ht="14.1" customHeight="1" x14ac:dyDescent="0.2">
      <c r="B10" s="29"/>
      <c r="C10" s="130" t="s">
        <v>21</v>
      </c>
      <c r="D10" s="14"/>
      <c r="E10" s="14"/>
      <c r="F10" s="14"/>
      <c r="G10" s="6"/>
      <c r="H10" s="130" t="s">
        <v>22</v>
      </c>
      <c r="I10" s="2"/>
      <c r="J10" s="130" t="s">
        <v>22</v>
      </c>
      <c r="K10" s="2"/>
      <c r="L10" s="130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City'!O14*D13</f>
        <v>8829.18</v>
      </c>
      <c r="J13" s="8">
        <f>[1]CHA!$H$13</f>
        <v>8829.18</v>
      </c>
      <c r="L13" s="8">
        <f>-H13+J13</f>
        <v>0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9">
        <f>'WAPA Charges by City'!O112*CHA!D14</f>
        <v>0</v>
      </c>
      <c r="I14" s="9"/>
      <c r="J14" s="9">
        <f>[1]CHA!$H$14</f>
        <v>0</v>
      </c>
      <c r="L14" s="9">
        <f>-H14+J14</f>
        <v>0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</row>
    <row r="17" spans="2:12" ht="15.95" customHeight="1" x14ac:dyDescent="0.2">
      <c r="C17" s="1" t="s">
        <v>42</v>
      </c>
      <c r="D17" s="1">
        <f>'WAPA Charges by City'!O210/1000</f>
        <v>418.20400000000001</v>
      </c>
      <c r="E17" s="1" t="s">
        <v>43</v>
      </c>
      <c r="F17" s="75">
        <f>'WAPA Charges by City'!O249</f>
        <v>20.71</v>
      </c>
      <c r="G17" s="6"/>
      <c r="H17" s="9">
        <f>+ROUND(D17*F17,0)</f>
        <v>8661</v>
      </c>
      <c r="J17" s="9">
        <f>[1]CHA!$H$17</f>
        <v>8686</v>
      </c>
      <c r="L17" s="9">
        <f>-H17+J17</f>
        <v>25</v>
      </c>
    </row>
    <row r="18" spans="2:12" ht="15.95" customHeight="1" x14ac:dyDescent="0.2">
      <c r="C18" s="1" t="s">
        <v>44</v>
      </c>
      <c r="D18" s="131">
        <f>'WAPA Charges by City'!O307/1000</f>
        <v>0</v>
      </c>
      <c r="E18" s="1" t="s">
        <v>43</v>
      </c>
      <c r="F18" s="30">
        <f>+ROUND(F17/10,3)</f>
        <v>2.0710000000000002</v>
      </c>
      <c r="G18" s="6"/>
      <c r="H18" s="9">
        <f>+ROUND(D18*F18,0)</f>
        <v>0</v>
      </c>
      <c r="J18" s="9">
        <f>[1]CHA!$H$18</f>
        <v>0</v>
      </c>
      <c r="L18" s="9">
        <f>-H18+J18</f>
        <v>0</v>
      </c>
    </row>
    <row r="19" spans="2:12" ht="15.95" customHeight="1" x14ac:dyDescent="0.2">
      <c r="G19" s="6"/>
    </row>
    <row r="20" spans="2:12" ht="14.1" customHeight="1" x14ac:dyDescent="0.2">
      <c r="B20" s="5" t="s">
        <v>155</v>
      </c>
      <c r="D20" s="85">
        <f>ARM!D20</f>
        <v>237439</v>
      </c>
      <c r="E20" s="1" t="s">
        <v>157</v>
      </c>
      <c r="F20" s="84">
        <f>'WAPA Charges by City'!P14</f>
        <v>4.3419745569904192E-3</v>
      </c>
      <c r="G20" s="6"/>
      <c r="H20" s="1">
        <f>D20*F20</f>
        <v>1030.9540968372482</v>
      </c>
      <c r="J20" s="9">
        <f>[1]CHA!$H$20</f>
        <v>1198.2949376846973</v>
      </c>
      <c r="L20" s="9">
        <f>-H20+J20</f>
        <v>167.34084084744904</v>
      </c>
    </row>
    <row r="21" spans="2:12" ht="15.95" customHeight="1" x14ac:dyDescent="0.2">
      <c r="G21" s="6"/>
    </row>
    <row r="22" spans="2:12" ht="15.95" customHeight="1" x14ac:dyDescent="0.2">
      <c r="B22" s="1" t="s">
        <v>33</v>
      </c>
      <c r="D22" s="13"/>
      <c r="E22" s="2"/>
      <c r="F22" s="11"/>
      <c r="G22" s="6"/>
      <c r="H22" s="9">
        <v>0</v>
      </c>
      <c r="J22" s="9">
        <f>[1]CHA!$H$22</f>
        <v>0</v>
      </c>
      <c r="L22" s="9">
        <f>-H22+J22</f>
        <v>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18521.13409683725</v>
      </c>
      <c r="J23" s="12">
        <f>+SUM(J13:J22)</f>
        <v>18713.474937684696</v>
      </c>
      <c r="L23" s="12">
        <f>SUM(L13:L22)</f>
        <v>192.34084084744904</v>
      </c>
    </row>
    <row r="24" spans="2:12" ht="15.95" customHeight="1" thickTop="1" x14ac:dyDescent="0.2">
      <c r="G24" s="6"/>
    </row>
    <row r="25" spans="2:12" ht="15.95" customHeight="1" x14ac:dyDescent="0.2"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>
        <f>H23/('WAPA Charges by City'!O210/1000)</f>
        <v>44.28731933897631</v>
      </c>
      <c r="J29" s="15">
        <f>[1]CHA!$H$29</f>
        <v>44.61601810459976</v>
      </c>
      <c r="L29" s="15">
        <f>J29-H29</f>
        <v>0.32869876562345013</v>
      </c>
    </row>
    <row r="30" spans="2:12" ht="15.95" customHeight="1" thickTop="1" x14ac:dyDescent="0.2"/>
    <row r="31" spans="2:12" ht="15.95" customHeight="1" x14ac:dyDescent="0.2"/>
    <row r="43" ht="12" x14ac:dyDescent="0.2"/>
    <row r="44" ht="12" x14ac:dyDescent="0.2"/>
    <row r="45" ht="12" x14ac:dyDescent="0.2"/>
    <row r="46" ht="12" x14ac:dyDescent="0.2"/>
    <row r="47" ht="12" x14ac:dyDescent="0.2"/>
    <row r="48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</sheetData>
  <pageMargins left="0.75" right="0.75" top="0.75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L31"/>
  <sheetViews>
    <sheetView workbookViewId="0">
      <selection activeCell="N29" sqref="N29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4" style="1" customWidth="1"/>
    <col min="4" max="4" width="10.140625" style="1" customWidth="1"/>
    <col min="5" max="5" width="7.7109375" style="1" customWidth="1"/>
    <col min="6" max="6" width="8" style="1" customWidth="1"/>
    <col min="7" max="7" width="4.2851562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17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18" t="str">
        <f>CAW!G2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17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17" t="s">
        <v>122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17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ARM!H9</f>
        <v>2015</v>
      </c>
      <c r="I9" s="58"/>
      <c r="J9" s="57">
        <f>ARM!J9</f>
        <v>2014</v>
      </c>
      <c r="K9" s="2"/>
      <c r="L9" s="43" t="s">
        <v>134</v>
      </c>
    </row>
    <row r="10" spans="1:12" ht="14.1" customHeight="1" x14ac:dyDescent="0.2">
      <c r="B10" s="29"/>
      <c r="C10" s="4" t="s">
        <v>21</v>
      </c>
      <c r="D10" s="14"/>
      <c r="E10" s="14"/>
      <c r="F10" s="14"/>
      <c r="G10" s="6"/>
      <c r="H10" s="4" t="s">
        <v>22</v>
      </c>
      <c r="I10" s="2"/>
      <c r="J10" s="4" t="s">
        <v>22</v>
      </c>
      <c r="K10" s="2"/>
      <c r="L10" s="4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City'!O15*CIM!D13</f>
        <v>59914.619999999995</v>
      </c>
      <c r="J13" s="8">
        <f>[1]CIM!$H$13</f>
        <v>58415.939999999995</v>
      </c>
      <c r="L13" s="8">
        <f>-H13+J13</f>
        <v>-1498.6800000000003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9">
        <f>'WAPA Charges by City'!O113*CIM!D14</f>
        <v>472.40999999999991</v>
      </c>
      <c r="I14" s="9"/>
      <c r="J14" s="9">
        <f>[1]CIM!$H$14</f>
        <v>306.25199999999995</v>
      </c>
      <c r="L14" s="9">
        <f>-H14+J14</f>
        <v>-166.15799999999996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  <c r="J16" s="9"/>
    </row>
    <row r="17" spans="2:12" ht="15.95" customHeight="1" x14ac:dyDescent="0.2">
      <c r="C17" s="1" t="s">
        <v>42</v>
      </c>
      <c r="D17" s="1">
        <f>'WAPA Charges by City'!O211/1000</f>
        <v>2903.95</v>
      </c>
      <c r="E17" s="1" t="s">
        <v>43</v>
      </c>
      <c r="F17" s="75">
        <f>'WAPA Charges by City'!O249</f>
        <v>20.71</v>
      </c>
      <c r="G17" s="6"/>
      <c r="H17" s="9">
        <f>+ROUND(D17*F17,0)</f>
        <v>60141</v>
      </c>
      <c r="J17" s="9">
        <f>[1]CIM!$H$17</f>
        <v>58615</v>
      </c>
      <c r="L17" s="9">
        <f>-H17+J17</f>
        <v>-1526</v>
      </c>
    </row>
    <row r="18" spans="2:12" ht="15.95" customHeight="1" x14ac:dyDescent="0.2">
      <c r="C18" s="1" t="s">
        <v>44</v>
      </c>
      <c r="D18" s="1">
        <f>'WAPA Charges by City'!O309/1000</f>
        <v>230.84600000000003</v>
      </c>
      <c r="E18" s="1" t="s">
        <v>43</v>
      </c>
      <c r="F18" s="30">
        <f>+ROUND(F17/10,3)</f>
        <v>2.0710000000000002</v>
      </c>
      <c r="G18" s="6"/>
      <c r="H18" s="9">
        <f>+ROUND(D18*F18,0)</f>
        <v>478</v>
      </c>
      <c r="J18" s="9">
        <f>[1]CIM!$H$18</f>
        <v>309</v>
      </c>
      <c r="L18" s="9">
        <f>-H18+J18</f>
        <v>-169</v>
      </c>
    </row>
    <row r="19" spans="2:12" ht="15.95" customHeight="1" x14ac:dyDescent="0.2">
      <c r="G19" s="6"/>
      <c r="J19" s="9"/>
    </row>
    <row r="20" spans="2:12" ht="14.1" customHeight="1" x14ac:dyDescent="0.2">
      <c r="B20" s="5" t="s">
        <v>155</v>
      </c>
      <c r="D20" s="85">
        <f>ARM!D20</f>
        <v>237439</v>
      </c>
      <c r="E20" s="1" t="s">
        <v>157</v>
      </c>
      <c r="F20" s="84">
        <f>'WAPA Charges by City'!P15</f>
        <v>2.9464543211458968E-2</v>
      </c>
      <c r="G20" s="6"/>
      <c r="H20" s="1">
        <f>D20*F20</f>
        <v>6996.0316755856056</v>
      </c>
      <c r="J20" s="9">
        <f>[1]CIM!$H$20</f>
        <v>7928.2022998843631</v>
      </c>
      <c r="L20" s="9">
        <f>-H20+J20</f>
        <v>932.1706242987575</v>
      </c>
    </row>
    <row r="21" spans="2:12" ht="15.95" customHeight="1" x14ac:dyDescent="0.2">
      <c r="G21" s="6"/>
    </row>
    <row r="22" spans="2:12" ht="15.95" customHeight="1" x14ac:dyDescent="0.2">
      <c r="B22" s="1" t="s">
        <v>33</v>
      </c>
      <c r="D22" s="13"/>
      <c r="E22" s="2"/>
      <c r="F22" s="11"/>
      <c r="G22" s="6"/>
      <c r="H22" s="9">
        <f>'WAPA Charges by City'!O401</f>
        <v>72000</v>
      </c>
      <c r="J22" s="9">
        <f>[1]CIM!$H$22</f>
        <v>68400</v>
      </c>
      <c r="L22" s="9">
        <f>-H22+J22</f>
        <v>-3600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200002.0616755856</v>
      </c>
      <c r="J23" s="12">
        <f>+SUM(J13:J22)</f>
        <v>193974.39429988436</v>
      </c>
      <c r="L23" s="12">
        <f>SUM(L13:L22)</f>
        <v>-6027.6673757012431</v>
      </c>
    </row>
    <row r="24" spans="2:12" ht="15.95" customHeight="1" thickTop="1" x14ac:dyDescent="0.2">
      <c r="G24" s="6"/>
    </row>
    <row r="25" spans="2:12" ht="15.95" customHeight="1" x14ac:dyDescent="0.2"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>
        <f>H23/('WAPA Charges by City'!O211/1000)</f>
        <v>68.872419179250883</v>
      </c>
      <c r="J29" s="15">
        <f>[1]CIM!$H$29</f>
        <v>68.535698492116083</v>
      </c>
      <c r="L29" s="15">
        <f>J29-H29</f>
        <v>-0.3367206871348003</v>
      </c>
    </row>
    <row r="30" spans="2:12" ht="15.95" customHeight="1" thickTop="1" x14ac:dyDescent="0.2"/>
    <row r="31" spans="2:12" ht="15.95" customHeight="1" x14ac:dyDescent="0.2"/>
  </sheetData>
  <phoneticPr fontId="0" type="noConversion"/>
  <pageMargins left="0.75" right="0.75" top="0.75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133"/>
  <sheetViews>
    <sheetView workbookViewId="0">
      <selection activeCell="H29" sqref="H29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4" style="1" customWidth="1"/>
    <col min="4" max="4" width="10.140625" style="1" customWidth="1"/>
    <col min="5" max="5" width="7.7109375" style="1" customWidth="1"/>
    <col min="6" max="6" width="8" style="1" customWidth="1"/>
    <col min="7" max="7" width="1.8554687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17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18" t="str">
        <f>CIM!G2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17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18" t="s">
        <v>50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17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ARM!H9</f>
        <v>2015</v>
      </c>
      <c r="I9" s="58"/>
      <c r="J9" s="57">
        <f>ARM!J9</f>
        <v>2014</v>
      </c>
      <c r="K9" s="2"/>
      <c r="L9" s="43" t="s">
        <v>134</v>
      </c>
    </row>
    <row r="10" spans="1:12" ht="14.1" customHeight="1" x14ac:dyDescent="0.2">
      <c r="B10" s="29"/>
      <c r="C10" s="4" t="s">
        <v>21</v>
      </c>
      <c r="D10" s="14"/>
      <c r="E10" s="14"/>
      <c r="F10" s="14"/>
      <c r="G10" s="6"/>
      <c r="H10" s="4" t="s">
        <v>22</v>
      </c>
      <c r="I10" s="2"/>
      <c r="J10" s="4" t="s">
        <v>22</v>
      </c>
      <c r="K10" s="2"/>
      <c r="L10" s="4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City'!O16*COL!D13</f>
        <v>118037.34</v>
      </c>
      <c r="J13" s="8">
        <f>[1]COL!$H$13</f>
        <v>114681.59999999999</v>
      </c>
      <c r="L13" s="8">
        <f>-H13+J13</f>
        <v>-3355.7400000000052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9">
        <f>'WAPA Charges by City'!O114*COL!D14</f>
        <v>1211.9759999999999</v>
      </c>
      <c r="I14" s="9"/>
      <c r="J14" s="9">
        <f>[1]COL!$H$14</f>
        <v>840.56399999999985</v>
      </c>
      <c r="L14" s="9">
        <f>-H14+J14</f>
        <v>-371.41200000000003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</row>
    <row r="17" spans="2:12" ht="15.95" customHeight="1" x14ac:dyDescent="0.2">
      <c r="C17" s="1" t="s">
        <v>42</v>
      </c>
      <c r="D17" s="1">
        <f>'WAPA Charges by City'!O212/1000</f>
        <v>5649.884</v>
      </c>
      <c r="E17" s="1" t="s">
        <v>43</v>
      </c>
      <c r="F17" s="75">
        <f>'WAPA Charges by City'!O249</f>
        <v>20.71</v>
      </c>
      <c r="G17" s="6"/>
      <c r="H17" s="9">
        <f>+ROUND(D17*F17,0)</f>
        <v>117009</v>
      </c>
      <c r="J17" s="9">
        <f>[1]COL!$H$17</f>
        <v>113451</v>
      </c>
      <c r="L17" s="9">
        <f>-H17+J17</f>
        <v>-3558</v>
      </c>
    </row>
    <row r="18" spans="2:12" ht="15.95" customHeight="1" x14ac:dyDescent="0.2">
      <c r="C18" s="1" t="s">
        <v>44</v>
      </c>
      <c r="D18" s="1">
        <f>'WAPA Charges by City'!O310/1000</f>
        <v>622.65400000000011</v>
      </c>
      <c r="E18" s="1" t="s">
        <v>43</v>
      </c>
      <c r="F18" s="30">
        <f>+ROUND(F17/10,3)</f>
        <v>2.0710000000000002</v>
      </c>
      <c r="G18" s="6"/>
      <c r="H18" s="9">
        <f>+ROUND(D18*F18,0)</f>
        <v>1290</v>
      </c>
      <c r="J18" s="9">
        <f>[1]COL!$H$18</f>
        <v>903</v>
      </c>
      <c r="L18" s="9">
        <f>-H18+J18</f>
        <v>-387</v>
      </c>
    </row>
    <row r="19" spans="2:12" ht="15.95" customHeight="1" x14ac:dyDescent="0.2">
      <c r="G19" s="6"/>
    </row>
    <row r="20" spans="2:12" ht="14.1" customHeight="1" x14ac:dyDescent="0.2">
      <c r="B20" s="5" t="s">
        <v>155</v>
      </c>
      <c r="D20" s="85">
        <f>ARM!D20</f>
        <v>237439</v>
      </c>
      <c r="E20" s="1" t="s">
        <v>157</v>
      </c>
      <c r="F20" s="84">
        <f>'WAPA Charges by City'!P16</f>
        <v>5.8047873874451247E-2</v>
      </c>
      <c r="G20" s="6"/>
      <c r="H20" s="1">
        <f>D20*F20</f>
        <v>13782.829124875831</v>
      </c>
      <c r="J20" s="9">
        <f>[1]COL!$H$20</f>
        <v>15564.568932288321</v>
      </c>
      <c r="L20" s="9">
        <f>-H20+J20</f>
        <v>1781.7398074124903</v>
      </c>
    </row>
    <row r="21" spans="2:12" ht="15.95" customHeight="1" x14ac:dyDescent="0.2">
      <c r="G21" s="6"/>
    </row>
    <row r="22" spans="2:12" ht="15.95" customHeight="1" x14ac:dyDescent="0.2">
      <c r="B22" s="1" t="s">
        <v>33</v>
      </c>
      <c r="D22" s="13"/>
      <c r="E22" s="2"/>
      <c r="F22" s="11"/>
      <c r="G22" s="6"/>
      <c r="H22" s="9">
        <v>0</v>
      </c>
      <c r="J22" s="9">
        <f>[1]COL!$H$22</f>
        <v>0</v>
      </c>
      <c r="L22" s="9">
        <f>-H22+J22</f>
        <v>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251331.14512487582</v>
      </c>
      <c r="J23" s="12">
        <f>+SUM(J13:J22)</f>
        <v>245440.73293228832</v>
      </c>
      <c r="L23" s="12">
        <f>SUM(L13:L22)</f>
        <v>-5890.4121925875152</v>
      </c>
    </row>
    <row r="24" spans="2:12" ht="15.95" customHeight="1" thickTop="1" x14ac:dyDescent="0.2">
      <c r="G24" s="6"/>
    </row>
    <row r="25" spans="2:12" ht="15.95" customHeight="1" x14ac:dyDescent="0.2"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>
        <f>H23/('WAPA Charges by City'!O212/1000)</f>
        <v>44.484301823696882</v>
      </c>
      <c r="J29" s="15">
        <f>[1]COL!$H$29</f>
        <v>44.804357191062941</v>
      </c>
      <c r="L29" s="15">
        <f>J29-H29</f>
        <v>0.32005536736605933</v>
      </c>
    </row>
    <row r="30" spans="2:12" ht="15.95" customHeight="1" thickTop="1" x14ac:dyDescent="0.2"/>
    <row r="31" spans="2:12" ht="15.95" customHeight="1" x14ac:dyDescent="0.2"/>
    <row r="43" ht="12" x14ac:dyDescent="0.2"/>
    <row r="44" ht="12" x14ac:dyDescent="0.2"/>
    <row r="45" ht="12" x14ac:dyDescent="0.2"/>
    <row r="46" ht="12" x14ac:dyDescent="0.2"/>
    <row r="47" ht="12" x14ac:dyDescent="0.2"/>
    <row r="48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</sheetData>
  <phoneticPr fontId="0" type="noConversion"/>
  <pageMargins left="0.75" right="0.75" top="0.75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workbookViewId="0">
      <selection activeCell="D18" sqref="D18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4" style="1" customWidth="1"/>
    <col min="4" max="4" width="10.140625" style="1" customWidth="1"/>
    <col min="5" max="5" width="7.7109375" style="1" customWidth="1"/>
    <col min="6" max="6" width="8" style="1" customWidth="1"/>
    <col min="7" max="7" width="1.8554687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114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115" t="str">
        <f>CIM!G2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114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129" t="s">
        <v>190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114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ARM!H9</f>
        <v>2015</v>
      </c>
      <c r="I9" s="58"/>
      <c r="J9" s="57">
        <f>ARM!J9</f>
        <v>2014</v>
      </c>
      <c r="K9" s="2"/>
      <c r="L9" s="43" t="s">
        <v>134</v>
      </c>
    </row>
    <row r="10" spans="1:12" ht="14.1" customHeight="1" x14ac:dyDescent="0.2">
      <c r="B10" s="29"/>
      <c r="C10" s="116" t="s">
        <v>21</v>
      </c>
      <c r="D10" s="14"/>
      <c r="E10" s="14"/>
      <c r="F10" s="14"/>
      <c r="G10" s="6"/>
      <c r="H10" s="116" t="s">
        <v>22</v>
      </c>
      <c r="I10" s="2"/>
      <c r="J10" s="116" t="s">
        <v>22</v>
      </c>
      <c r="K10" s="2"/>
      <c r="L10" s="116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City'!O17*ENT!D13</f>
        <v>8829.18</v>
      </c>
      <c r="J13" s="8">
        <f>[1]ENT!$H$13</f>
        <v>8829.18</v>
      </c>
      <c r="L13" s="8">
        <f>-H13+J13</f>
        <v>0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9">
        <f>'WAPA Charges by City'!O115*ENT!D14</f>
        <v>0</v>
      </c>
      <c r="I14" s="9"/>
      <c r="J14" s="9">
        <f>[1]ENT!$H$14</f>
        <v>0</v>
      </c>
      <c r="L14" s="9">
        <f>-H14+J14</f>
        <v>0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</row>
    <row r="17" spans="2:12" ht="15.95" customHeight="1" x14ac:dyDescent="0.2">
      <c r="C17" s="1" t="s">
        <v>42</v>
      </c>
      <c r="D17" s="1">
        <f>'WAPA Charges by City'!O213/1000</f>
        <v>474.84399999999999</v>
      </c>
      <c r="E17" s="1" t="s">
        <v>43</v>
      </c>
      <c r="F17" s="75">
        <f>'WAPA Charges by City'!O249</f>
        <v>20.71</v>
      </c>
      <c r="G17" s="6"/>
      <c r="H17" s="9">
        <f>+ROUND(D17*F17,0)</f>
        <v>9834</v>
      </c>
      <c r="J17" s="9">
        <f>[1]ENT!$H$17</f>
        <v>9863</v>
      </c>
      <c r="L17" s="9">
        <f>-H17+J17</f>
        <v>29</v>
      </c>
    </row>
    <row r="18" spans="2:12" ht="15.95" customHeight="1" x14ac:dyDescent="0.2">
      <c r="C18" s="1" t="s">
        <v>44</v>
      </c>
      <c r="D18" s="131">
        <f>'WAPA Charges by City'!O311/1000</f>
        <v>0</v>
      </c>
      <c r="E18" s="1" t="s">
        <v>43</v>
      </c>
      <c r="F18" s="30">
        <f>+ROUND(F17/10,3)</f>
        <v>2.0710000000000002</v>
      </c>
      <c r="G18" s="6"/>
      <c r="H18" s="9">
        <f>+ROUND(D18*F18,0)</f>
        <v>0</v>
      </c>
      <c r="J18" s="9">
        <f>[1]ENT!$H$18</f>
        <v>0</v>
      </c>
      <c r="L18" s="9">
        <f>-H18+J18</f>
        <v>0</v>
      </c>
    </row>
    <row r="19" spans="2:12" ht="15.95" customHeight="1" x14ac:dyDescent="0.2">
      <c r="G19" s="6"/>
    </row>
    <row r="20" spans="2:12" ht="14.1" customHeight="1" x14ac:dyDescent="0.2">
      <c r="B20" s="5" t="s">
        <v>155</v>
      </c>
      <c r="D20" s="85">
        <f>ARM!D20</f>
        <v>237439</v>
      </c>
      <c r="E20" s="1" t="s">
        <v>157</v>
      </c>
      <c r="F20" s="84">
        <f>'WAPA Charges by City'!P17</f>
        <v>4.3419745569904192E-3</v>
      </c>
      <c r="G20" s="6"/>
      <c r="H20" s="1">
        <f>D20*F20</f>
        <v>1030.9540968372482</v>
      </c>
      <c r="J20" s="9">
        <f>[1]ENT!$H$20</f>
        <v>1198.2949376846973</v>
      </c>
      <c r="L20" s="9">
        <f>-H20+J20</f>
        <v>167.34084084744904</v>
      </c>
    </row>
    <row r="21" spans="2:12" ht="15.95" customHeight="1" x14ac:dyDescent="0.2">
      <c r="G21" s="6"/>
    </row>
    <row r="22" spans="2:12" ht="15.95" customHeight="1" x14ac:dyDescent="0.2">
      <c r="B22" s="1" t="s">
        <v>33</v>
      </c>
      <c r="D22" s="13"/>
      <c r="E22" s="2"/>
      <c r="F22" s="11"/>
      <c r="G22" s="6"/>
      <c r="H22" s="9">
        <f>'WAPA Charges by City'!O402</f>
        <v>75600</v>
      </c>
      <c r="J22" s="9">
        <f>[1]ENT!$H$22</f>
        <v>61200</v>
      </c>
      <c r="L22" s="9">
        <f>-H22+J22</f>
        <v>-14400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95294.134096837253</v>
      </c>
      <c r="J23" s="12">
        <f>+SUM(J13:J22)</f>
        <v>81090.474937684688</v>
      </c>
      <c r="L23" s="12">
        <f>SUM(L13:L22)</f>
        <v>-14203.65915915255</v>
      </c>
    </row>
    <row r="24" spans="2:12" ht="15.95" customHeight="1" thickTop="1" x14ac:dyDescent="0.2">
      <c r="G24" s="6"/>
    </row>
    <row r="25" spans="2:12" ht="15.95" customHeight="1" x14ac:dyDescent="0.2"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>
        <f>H23/('WAPA Charges by City'!O213/1000)</f>
        <v>200.68513890211787</v>
      </c>
      <c r="J29" s="15">
        <f>[1]ENT!$H$29</f>
        <v>170.27157398483268</v>
      </c>
      <c r="L29" s="15">
        <f>J29-H29</f>
        <v>-30.413564917285186</v>
      </c>
    </row>
    <row r="30" spans="2:12" ht="15.95" customHeight="1" thickTop="1" x14ac:dyDescent="0.2"/>
    <row r="31" spans="2:12" ht="15.95" customHeight="1" x14ac:dyDescent="0.2"/>
    <row r="43" ht="12" x14ac:dyDescent="0.2"/>
    <row r="44" ht="12" x14ac:dyDescent="0.2"/>
    <row r="45" ht="12" x14ac:dyDescent="0.2"/>
    <row r="46" ht="12" x14ac:dyDescent="0.2"/>
    <row r="47" ht="12" x14ac:dyDescent="0.2"/>
    <row r="48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</sheetData>
  <pageMargins left="0.75" right="0.75" top="0.75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33"/>
  <sheetViews>
    <sheetView workbookViewId="0">
      <selection activeCell="L34" sqref="L34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4" style="1" customWidth="1"/>
    <col min="4" max="4" width="10.140625" style="1" customWidth="1"/>
    <col min="5" max="5" width="7.7109375" style="1" customWidth="1"/>
    <col min="6" max="6" width="8" style="1" customWidth="1"/>
    <col min="7" max="7" width="1.8554687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128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129" t="str">
        <f>CIM!G2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128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129" t="s">
        <v>187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128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ARM!H9</f>
        <v>2015</v>
      </c>
      <c r="I9" s="58"/>
      <c r="J9" s="57">
        <f>ARM!J9</f>
        <v>2014</v>
      </c>
      <c r="K9" s="2"/>
      <c r="L9" s="43" t="s">
        <v>134</v>
      </c>
    </row>
    <row r="10" spans="1:12" ht="14.1" customHeight="1" x14ac:dyDescent="0.2">
      <c r="B10" s="29"/>
      <c r="C10" s="130" t="s">
        <v>21</v>
      </c>
      <c r="D10" s="14"/>
      <c r="E10" s="14"/>
      <c r="F10" s="14"/>
      <c r="G10" s="6"/>
      <c r="H10" s="130" t="s">
        <v>22</v>
      </c>
      <c r="I10" s="2"/>
      <c r="J10" s="130" t="s">
        <v>22</v>
      </c>
      <c r="K10" s="2"/>
      <c r="L10" s="130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City'!O18*EUD!D13</f>
        <v>34860.6</v>
      </c>
      <c r="J13" s="8">
        <f>[1]EUD!$H$13</f>
        <v>27367.199999999997</v>
      </c>
      <c r="L13" s="8">
        <f>-H13+J13</f>
        <v>-7493.4000000000015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9">
        <f>'WAPA Charges by City'!O115*EUD!D14</f>
        <v>0</v>
      </c>
      <c r="I14" s="9"/>
      <c r="J14" s="9">
        <f>[1]EUD!$H$14</f>
        <v>0</v>
      </c>
      <c r="L14" s="9">
        <f>-H14+J14</f>
        <v>0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</row>
    <row r="17" spans="2:12" ht="15.95" customHeight="1" x14ac:dyDescent="0.2">
      <c r="C17" s="1" t="s">
        <v>42</v>
      </c>
      <c r="D17" s="1">
        <f>'WAPA Charges by City'!O214/1000</f>
        <v>1654.7809999999999</v>
      </c>
      <c r="E17" s="1" t="s">
        <v>43</v>
      </c>
      <c r="F17" s="75">
        <f>'WAPA Charges by City'!O249</f>
        <v>20.71</v>
      </c>
      <c r="G17" s="6"/>
      <c r="H17" s="9">
        <f>+ROUND(D17*F17,0)</f>
        <v>34271</v>
      </c>
      <c r="J17" s="9">
        <f>[1]EUD!$H$17</f>
        <v>34371</v>
      </c>
      <c r="L17" s="9">
        <f>-H17+J17</f>
        <v>100</v>
      </c>
    </row>
    <row r="18" spans="2:12" ht="15.95" customHeight="1" x14ac:dyDescent="0.2">
      <c r="C18" s="1" t="s">
        <v>44</v>
      </c>
      <c r="D18" s="131">
        <f>'WAPA Charges by City'!O311/1000</f>
        <v>0</v>
      </c>
      <c r="E18" s="1" t="s">
        <v>43</v>
      </c>
      <c r="F18" s="30">
        <f>+ROUND(F17/10,3)</f>
        <v>2.0710000000000002</v>
      </c>
      <c r="G18" s="6"/>
      <c r="H18" s="9">
        <f>+ROUND(D18*F18,0)</f>
        <v>0</v>
      </c>
      <c r="J18" s="9">
        <f>[1]EUD!$H$18</f>
        <v>0</v>
      </c>
      <c r="L18" s="9">
        <f>-H18+J18</f>
        <v>0</v>
      </c>
    </row>
    <row r="19" spans="2:12" ht="15.95" customHeight="1" x14ac:dyDescent="0.2">
      <c r="G19" s="6"/>
    </row>
    <row r="20" spans="2:12" ht="14.1" customHeight="1" x14ac:dyDescent="0.2">
      <c r="B20" s="5" t="s">
        <v>155</v>
      </c>
      <c r="D20" s="85">
        <f>ARM!D20</f>
        <v>237439</v>
      </c>
      <c r="E20" s="1" t="s">
        <v>157</v>
      </c>
      <c r="F20" s="84">
        <f>'WAPA Charges by City'!P18</f>
        <v>1.7143589579261063E-2</v>
      </c>
      <c r="G20" s="6"/>
      <c r="H20" s="1">
        <f>D20*F20</f>
        <v>4070.5567661101677</v>
      </c>
      <c r="J20" s="9">
        <f>[1]EUD!$H$20</f>
        <v>3714.2721315688041</v>
      </c>
      <c r="L20" s="9">
        <f>-H20+J20</f>
        <v>-356.28463454136363</v>
      </c>
    </row>
    <row r="21" spans="2:12" ht="15.95" customHeight="1" x14ac:dyDescent="0.2">
      <c r="G21" s="6"/>
    </row>
    <row r="22" spans="2:12" ht="15.95" customHeight="1" x14ac:dyDescent="0.2">
      <c r="B22" s="1" t="s">
        <v>33</v>
      </c>
      <c r="D22" s="13"/>
      <c r="E22" s="2"/>
      <c r="F22" s="11"/>
      <c r="G22" s="6"/>
      <c r="H22" s="9">
        <v>0</v>
      </c>
      <c r="J22" s="9">
        <f>[1]EUD!$H$22</f>
        <v>0</v>
      </c>
      <c r="L22" s="9">
        <f>-H22+J22</f>
        <v>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73202.156766110173</v>
      </c>
      <c r="J23" s="12">
        <f>+SUM(J13:J22)</f>
        <v>65452.4721315688</v>
      </c>
      <c r="L23" s="12">
        <f>SUM(L13:L22)</f>
        <v>-7749.6846345413651</v>
      </c>
    </row>
    <row r="24" spans="2:12" ht="15.95" customHeight="1" thickTop="1" x14ac:dyDescent="0.2">
      <c r="G24" s="6"/>
    </row>
    <row r="25" spans="2:12" ht="15.95" customHeight="1" x14ac:dyDescent="0.2"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>
        <f>H23/('WAPA Charges by City'!O214/1000)</f>
        <v>44.236764119306528</v>
      </c>
      <c r="J29" s="15">
        <f>[1]EUD!$H$29</f>
        <v>39.437538980572882</v>
      </c>
      <c r="L29" s="15">
        <f>J29-H29</f>
        <v>-4.7992251387336466</v>
      </c>
    </row>
    <row r="30" spans="2:12" ht="15.95" customHeight="1" thickTop="1" x14ac:dyDescent="0.2"/>
    <row r="31" spans="2:12" ht="15.95" customHeight="1" x14ac:dyDescent="0.2"/>
    <row r="43" ht="12" x14ac:dyDescent="0.2"/>
    <row r="44" ht="12" x14ac:dyDescent="0.2"/>
    <row r="45" ht="12" x14ac:dyDescent="0.2"/>
    <row r="46" ht="12" x14ac:dyDescent="0.2"/>
    <row r="47" ht="12" x14ac:dyDescent="0.2"/>
    <row r="48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</sheetData>
  <pageMargins left="0.75" right="0.75" top="0.75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workbookViewId="0">
      <selection activeCell="J30" sqref="J30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4" style="1" customWidth="1"/>
    <col min="4" max="4" width="10.140625" style="1" customWidth="1"/>
    <col min="5" max="5" width="7.7109375" style="1" customWidth="1"/>
    <col min="6" max="6" width="8" style="1" customWidth="1"/>
    <col min="7" max="7" width="1.8554687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128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129" t="str">
        <f>CIM!G2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128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129" t="s">
        <v>186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128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ARM!H9</f>
        <v>2015</v>
      </c>
      <c r="I9" s="58"/>
      <c r="J9" s="57">
        <f>ARM!J9</f>
        <v>2014</v>
      </c>
      <c r="K9" s="2"/>
      <c r="L9" s="43" t="s">
        <v>134</v>
      </c>
    </row>
    <row r="10" spans="1:12" ht="14.1" customHeight="1" x14ac:dyDescent="0.2">
      <c r="B10" s="29"/>
      <c r="C10" s="130" t="s">
        <v>21</v>
      </c>
      <c r="D10" s="14"/>
      <c r="E10" s="14"/>
      <c r="F10" s="14"/>
      <c r="G10" s="6"/>
      <c r="H10" s="130" t="s">
        <v>22</v>
      </c>
      <c r="I10" s="2"/>
      <c r="J10" s="130" t="s">
        <v>22</v>
      </c>
      <c r="K10" s="2"/>
      <c r="L10" s="130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City'!O19*GAR!D13</f>
        <v>137748.24</v>
      </c>
      <c r="J13" s="8">
        <f>[1]GAR!$H$13</f>
        <v>138888.53999999998</v>
      </c>
      <c r="L13" s="8">
        <f>-H13+J13</f>
        <v>1140.2999999999884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9">
        <f>'WAPA Charges by City'!O115*GAR!D14</f>
        <v>0</v>
      </c>
      <c r="I14" s="9"/>
      <c r="J14" s="9">
        <f>[1]GAR!$H$14</f>
        <v>0</v>
      </c>
      <c r="L14" s="9">
        <f>-H14+J14</f>
        <v>0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</row>
    <row r="17" spans="2:12" ht="15.95" customHeight="1" x14ac:dyDescent="0.2">
      <c r="C17" s="1" t="s">
        <v>42</v>
      </c>
      <c r="D17" s="1">
        <f>'WAPA Charges by City'!O215/1000</f>
        <v>6521.0360000000001</v>
      </c>
      <c r="E17" s="1" t="s">
        <v>43</v>
      </c>
      <c r="F17" s="75">
        <f>'WAPA Charges by City'!O249</f>
        <v>20.71</v>
      </c>
      <c r="G17" s="6"/>
      <c r="H17" s="9">
        <f>+ROUND(D17*F17,0)</f>
        <v>135051</v>
      </c>
      <c r="J17" s="9">
        <f>[1]GAR!$H$17</f>
        <v>136148</v>
      </c>
      <c r="L17" s="9">
        <f>-H17+J17</f>
        <v>1097</v>
      </c>
    </row>
    <row r="18" spans="2:12" ht="15.95" customHeight="1" x14ac:dyDescent="0.2">
      <c r="C18" s="1" t="s">
        <v>44</v>
      </c>
      <c r="D18" s="131">
        <f>'WAPA Charges by City'!O311/1000</f>
        <v>0</v>
      </c>
      <c r="E18" s="1" t="s">
        <v>43</v>
      </c>
      <c r="F18" s="30">
        <f>+ROUND(F17/10,3)</f>
        <v>2.0710000000000002</v>
      </c>
      <c r="G18" s="6"/>
      <c r="H18" s="9">
        <f>+ROUND(D18*F18,0)</f>
        <v>0</v>
      </c>
      <c r="J18" s="9">
        <f>[1]GAR!$H$18</f>
        <v>0</v>
      </c>
      <c r="L18" s="9">
        <f>-H18+J18</f>
        <v>0</v>
      </c>
    </row>
    <row r="19" spans="2:12" ht="15.95" customHeight="1" x14ac:dyDescent="0.2">
      <c r="G19" s="6"/>
    </row>
    <row r="20" spans="2:12" ht="14.1" customHeight="1" x14ac:dyDescent="0.2">
      <c r="B20" s="5" t="s">
        <v>155</v>
      </c>
      <c r="D20" s="85">
        <f>ARM!D20</f>
        <v>237439</v>
      </c>
      <c r="E20" s="1" t="s">
        <v>157</v>
      </c>
      <c r="F20" s="84">
        <f>'WAPA Charges by City'!P19</f>
        <v>6.7741211907584836E-2</v>
      </c>
      <c r="G20" s="6"/>
      <c r="H20" s="1">
        <f>D20*F20</f>
        <v>16084.405614125037</v>
      </c>
      <c r="J20" s="9">
        <f>[1]GAR!$H$20</f>
        <v>18849.931067711681</v>
      </c>
      <c r="L20" s="9">
        <f>-H20+J20</f>
        <v>2765.5254535866443</v>
      </c>
    </row>
    <row r="21" spans="2:12" ht="15.95" customHeight="1" x14ac:dyDescent="0.2">
      <c r="G21" s="6"/>
    </row>
    <row r="22" spans="2:12" ht="15.95" customHeight="1" x14ac:dyDescent="0.2">
      <c r="B22" s="1" t="s">
        <v>33</v>
      </c>
      <c r="D22" s="13"/>
      <c r="E22" s="2"/>
      <c r="F22" s="11"/>
      <c r="G22" s="6"/>
      <c r="H22" s="9">
        <v>0</v>
      </c>
      <c r="J22" s="9">
        <f>[1]GAR!$H$22</f>
        <v>0</v>
      </c>
      <c r="L22" s="9">
        <f>-H22+J22</f>
        <v>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288883.64561412501</v>
      </c>
      <c r="J23" s="12">
        <f>+SUM(J13:J22)</f>
        <v>293886.47106771165</v>
      </c>
      <c r="L23" s="12">
        <f>SUM(L13:L22)</f>
        <v>5002.8254535866326</v>
      </c>
    </row>
    <row r="24" spans="2:12" ht="15.95" customHeight="1" thickTop="1" x14ac:dyDescent="0.2">
      <c r="G24" s="6"/>
    </row>
    <row r="25" spans="2:12" ht="15.95" customHeight="1" x14ac:dyDescent="0.2"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>
        <f>H23/('WAPA Charges by City'!O215/1000)</f>
        <v>44.300268487112326</v>
      </c>
      <c r="J29" s="15">
        <f>[1]GAR!$H$29</f>
        <v>44.704279680005399</v>
      </c>
      <c r="L29" s="15">
        <f>J29-H29</f>
        <v>0.40401119289307275</v>
      </c>
    </row>
    <row r="30" spans="2:12" ht="15.95" customHeight="1" thickTop="1" x14ac:dyDescent="0.2"/>
    <row r="31" spans="2:12" ht="15.95" customHeight="1" x14ac:dyDescent="0.2"/>
    <row r="43" ht="12" x14ac:dyDescent="0.2"/>
    <row r="44" ht="12" x14ac:dyDescent="0.2"/>
    <row r="45" ht="12" x14ac:dyDescent="0.2"/>
    <row r="46" ht="12" x14ac:dyDescent="0.2"/>
    <row r="47" ht="12" x14ac:dyDescent="0.2"/>
    <row r="48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</sheetData>
  <pageMargins left="0.75" right="0.75" top="0.75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133"/>
  <sheetViews>
    <sheetView workbookViewId="0">
      <selection activeCell="N29" sqref="N29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4" style="1" customWidth="1"/>
    <col min="4" max="4" width="10.140625" style="1" customWidth="1"/>
    <col min="5" max="5" width="7.7109375" style="1" customWidth="1"/>
    <col min="6" max="6" width="8" style="1" customWidth="1"/>
    <col min="7" max="7" width="1.4257812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55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56" t="str">
        <f>CIM!G2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55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56" t="s">
        <v>148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55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ARM!H9</f>
        <v>2015</v>
      </c>
      <c r="I9" s="58"/>
      <c r="J9" s="57">
        <f>ARM!J9</f>
        <v>2014</v>
      </c>
      <c r="K9" s="2"/>
      <c r="L9" s="43" t="s">
        <v>134</v>
      </c>
    </row>
    <row r="10" spans="1:12" ht="14.1" customHeight="1" x14ac:dyDescent="0.2">
      <c r="B10" s="29"/>
      <c r="C10" s="4" t="s">
        <v>21</v>
      </c>
      <c r="D10" s="14"/>
      <c r="E10" s="14"/>
      <c r="F10" s="14"/>
      <c r="G10" s="6"/>
      <c r="H10" s="4" t="s">
        <v>22</v>
      </c>
      <c r="I10" s="2"/>
      <c r="J10" s="4" t="s">
        <v>22</v>
      </c>
      <c r="K10" s="2"/>
      <c r="L10" s="4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City'!O20*GRD!D13</f>
        <v>42028.2</v>
      </c>
      <c r="J13" s="8">
        <f>[1]GRD!$H$13</f>
        <v>42158.52</v>
      </c>
      <c r="L13" s="8">
        <f>-H13+J13</f>
        <v>130.31999999999971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9">
        <f>'WAPA Charges by City'!O118*GRD!D14</f>
        <v>0</v>
      </c>
      <c r="I14" s="9"/>
      <c r="J14" s="9">
        <f>[1]GRD!$H$14</f>
        <v>0</v>
      </c>
      <c r="L14" s="9">
        <f>-H14+J14</f>
        <v>0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</row>
    <row r="17" spans="2:12" ht="15.95" customHeight="1" x14ac:dyDescent="0.2">
      <c r="C17" s="1" t="s">
        <v>42</v>
      </c>
      <c r="D17" s="1">
        <f>'WAPA Charges by City'!O216/1000</f>
        <v>2271.1860000000001</v>
      </c>
      <c r="E17" s="1" t="s">
        <v>43</v>
      </c>
      <c r="F17" s="75">
        <f>'WAPA Charges by City'!O249</f>
        <v>20.71</v>
      </c>
      <c r="G17" s="6"/>
      <c r="H17" s="9">
        <f>+ROUND(D17*F17,0)</f>
        <v>47036</v>
      </c>
      <c r="J17" s="9">
        <f>[1]GRD!$H$17</f>
        <v>47175</v>
      </c>
      <c r="L17" s="9">
        <f>-H17+J17</f>
        <v>139</v>
      </c>
    </row>
    <row r="18" spans="2:12" ht="15.95" customHeight="1" x14ac:dyDescent="0.2">
      <c r="C18" s="1" t="s">
        <v>44</v>
      </c>
      <c r="D18" s="9">
        <f>'WAPA Charges by City'!O314/1000</f>
        <v>0</v>
      </c>
      <c r="E18" s="1" t="s">
        <v>43</v>
      </c>
      <c r="F18" s="30">
        <f>+ROUND(F17/10,3)</f>
        <v>2.0710000000000002</v>
      </c>
      <c r="G18" s="6"/>
      <c r="H18" s="9">
        <f>+ROUND(D18*F18,0)</f>
        <v>0</v>
      </c>
      <c r="J18" s="9">
        <f>[1]GRD!$H$18</f>
        <v>0</v>
      </c>
      <c r="L18" s="9">
        <f>-H18+J18</f>
        <v>0</v>
      </c>
    </row>
    <row r="19" spans="2:12" ht="15.95" customHeight="1" x14ac:dyDescent="0.2">
      <c r="G19" s="6"/>
    </row>
    <row r="20" spans="2:12" ht="14.1" customHeight="1" x14ac:dyDescent="0.2">
      <c r="B20" s="5" t="s">
        <v>155</v>
      </c>
      <c r="D20" s="85">
        <f>ARM!D20</f>
        <v>237439</v>
      </c>
      <c r="E20" s="1" t="s">
        <v>157</v>
      </c>
      <c r="F20" s="84">
        <f>'WAPA Charges by City'!P20</f>
        <v>2.0668439773127822E-2</v>
      </c>
      <c r="G20" s="6"/>
      <c r="H20" s="1">
        <f>D20*F20</f>
        <v>4907.493671291697</v>
      </c>
      <c r="J20" s="9">
        <f>[1]GRD!$H$20</f>
        <v>5721.7477836309909</v>
      </c>
      <c r="L20" s="9">
        <f>-H20+J20</f>
        <v>814.2541123392939</v>
      </c>
    </row>
    <row r="21" spans="2:12" ht="15.95" customHeight="1" x14ac:dyDescent="0.2">
      <c r="G21" s="6"/>
    </row>
    <row r="22" spans="2:12" ht="15.95" customHeight="1" x14ac:dyDescent="0.2">
      <c r="B22" s="1" t="s">
        <v>33</v>
      </c>
      <c r="D22" s="13"/>
      <c r="E22" s="2"/>
      <c r="F22" s="11"/>
      <c r="G22" s="6"/>
      <c r="H22" s="9">
        <v>0</v>
      </c>
      <c r="J22" s="9">
        <f>[1]GRD!$H$22</f>
        <v>0</v>
      </c>
      <c r="L22" s="9">
        <f>-H22+J22</f>
        <v>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93971.693671291694</v>
      </c>
      <c r="J23" s="12">
        <f>+SUM(J13:J22)</f>
        <v>95055.267783630974</v>
      </c>
      <c r="L23" s="12">
        <f>SUM(L13:L22)</f>
        <v>1083.5741123392936</v>
      </c>
    </row>
    <row r="24" spans="2:12" ht="15.95" customHeight="1" thickTop="1" x14ac:dyDescent="0.2">
      <c r="G24" s="6"/>
    </row>
    <row r="25" spans="2:12" ht="15.95" customHeight="1" x14ac:dyDescent="0.2"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>
        <f>H23/('WAPA Charges by City'!O216/1000)</f>
        <v>41.375604495312885</v>
      </c>
      <c r="J29" s="15">
        <f>[1]GRD!$H$29</f>
        <v>41.72983646745493</v>
      </c>
      <c r="L29" s="15">
        <f>J29-H29</f>
        <v>0.35423197214204549</v>
      </c>
    </row>
    <row r="30" spans="2:12" ht="15.95" customHeight="1" thickTop="1" x14ac:dyDescent="0.2"/>
    <row r="31" spans="2:12" ht="15.95" customHeight="1" x14ac:dyDescent="0.2"/>
    <row r="43" ht="12" x14ac:dyDescent="0.2"/>
    <row r="44" ht="12" x14ac:dyDescent="0.2"/>
    <row r="45" ht="12" x14ac:dyDescent="0.2"/>
    <row r="46" ht="12" x14ac:dyDescent="0.2"/>
    <row r="47" ht="12" x14ac:dyDescent="0.2"/>
    <row r="48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</sheetData>
  <pageMargins left="0.75" right="0.75" top="0.75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L133"/>
  <sheetViews>
    <sheetView workbookViewId="0">
      <selection activeCell="N29" sqref="N29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4" style="1" customWidth="1"/>
    <col min="4" max="4" width="10.140625" style="1" customWidth="1"/>
    <col min="5" max="5" width="7.7109375" style="1" customWidth="1"/>
    <col min="6" max="6" width="8" style="1" customWidth="1"/>
    <col min="7" max="7" width="2.14062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55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56" t="str">
        <f>CIM!G2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55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56" t="s">
        <v>147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55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ARM!H9</f>
        <v>2015</v>
      </c>
      <c r="I9" s="58"/>
      <c r="J9" s="57">
        <f>ARM!J9</f>
        <v>2014</v>
      </c>
      <c r="K9" s="2"/>
      <c r="L9" s="43" t="s">
        <v>134</v>
      </c>
    </row>
    <row r="10" spans="1:12" ht="14.1" customHeight="1" x14ac:dyDescent="0.2">
      <c r="B10" s="29"/>
      <c r="C10" s="4" t="s">
        <v>21</v>
      </c>
      <c r="D10" s="14"/>
      <c r="E10" s="14"/>
      <c r="F10" s="14"/>
      <c r="G10" s="6"/>
      <c r="H10" s="4" t="s">
        <v>22</v>
      </c>
      <c r="I10" s="2"/>
      <c r="J10" s="4" t="s">
        <v>22</v>
      </c>
      <c r="K10" s="2"/>
      <c r="L10" s="4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City'!O21*GRN!D13</f>
        <v>52518.96</v>
      </c>
      <c r="J13" s="8">
        <f>[1]GRN!$H$13</f>
        <v>52681.86</v>
      </c>
      <c r="L13" s="8">
        <f>-H13+J13</f>
        <v>162.90000000000146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9">
        <f>'WAPA Charges by City'!O119*GRN!D14</f>
        <v>0</v>
      </c>
      <c r="I14" s="9"/>
      <c r="J14" s="9">
        <f>[1]GRN!$H$14</f>
        <v>0</v>
      </c>
      <c r="L14" s="9">
        <f>-H14+J14</f>
        <v>0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</row>
    <row r="17" spans="2:12" ht="15.95" customHeight="1" x14ac:dyDescent="0.2">
      <c r="C17" s="1" t="s">
        <v>42</v>
      </c>
      <c r="D17" s="1">
        <f>'WAPA Charges by City'!O217/1000</f>
        <v>2841.2910000000002</v>
      </c>
      <c r="E17" s="1" t="s">
        <v>43</v>
      </c>
      <c r="F17" s="75">
        <f>'WAPA Charges by City'!O249</f>
        <v>20.71</v>
      </c>
      <c r="G17" s="6"/>
      <c r="H17" s="9">
        <f>+ROUND(D17*F17,0)</f>
        <v>58843</v>
      </c>
      <c r="J17" s="9">
        <f>[1]GRN!$H$17</f>
        <v>59016</v>
      </c>
      <c r="L17" s="9">
        <f>-H17+J17</f>
        <v>173</v>
      </c>
    </row>
    <row r="18" spans="2:12" ht="15.95" customHeight="1" x14ac:dyDescent="0.2">
      <c r="C18" s="1" t="s">
        <v>44</v>
      </c>
      <c r="D18" s="9">
        <f>'WAPA Charges by City'!O315/1000</f>
        <v>0</v>
      </c>
      <c r="E18" s="1" t="s">
        <v>43</v>
      </c>
      <c r="F18" s="30">
        <f>+ROUND(F17/10,3)</f>
        <v>2.0710000000000002</v>
      </c>
      <c r="G18" s="6"/>
      <c r="H18" s="9">
        <f>+ROUND(D18*F18,0)</f>
        <v>0</v>
      </c>
      <c r="J18" s="9">
        <f>[1]GRN!$H$18</f>
        <v>0</v>
      </c>
      <c r="L18" s="9">
        <f>-H18+J18</f>
        <v>0</v>
      </c>
    </row>
    <row r="19" spans="2:12" ht="15.95" customHeight="1" x14ac:dyDescent="0.2">
      <c r="G19" s="6"/>
    </row>
    <row r="20" spans="2:12" ht="14.1" customHeight="1" x14ac:dyDescent="0.2">
      <c r="B20" s="5" t="s">
        <v>155</v>
      </c>
      <c r="D20" s="85">
        <f>ARM!D20</f>
        <v>237439</v>
      </c>
      <c r="E20" s="1" t="s">
        <v>157</v>
      </c>
      <c r="F20" s="84">
        <f>'WAPA Charges by City'!P21</f>
        <v>2.5827538693241902E-2</v>
      </c>
      <c r="G20" s="6"/>
      <c r="H20" s="1">
        <f>D20*F20</f>
        <v>6132.4649597846637</v>
      </c>
      <c r="J20" s="9">
        <f>[1]GRN!$H$20</f>
        <v>7149.9738532699466</v>
      </c>
      <c r="L20" s="9">
        <f>-H20+J20</f>
        <v>1017.5088934852829</v>
      </c>
    </row>
    <row r="21" spans="2:12" ht="15.95" customHeight="1" x14ac:dyDescent="0.2">
      <c r="G21" s="6"/>
    </row>
    <row r="22" spans="2:12" ht="15.95" customHeight="1" x14ac:dyDescent="0.2">
      <c r="B22" s="1" t="s">
        <v>33</v>
      </c>
      <c r="D22" s="13"/>
      <c r="E22" s="2"/>
      <c r="F22" s="11"/>
      <c r="G22" s="6"/>
      <c r="H22" s="9">
        <v>0</v>
      </c>
      <c r="J22" s="9">
        <f>[1]GRN!$H$22</f>
        <v>0</v>
      </c>
      <c r="L22" s="9">
        <f>-H22+J22</f>
        <v>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117494.42495978465</v>
      </c>
      <c r="J23" s="12">
        <f>+SUM(J13:J22)</f>
        <v>118847.83385326994</v>
      </c>
      <c r="L23" s="12">
        <f>SUM(L13:L22)</f>
        <v>1353.4088934852844</v>
      </c>
    </row>
    <row r="24" spans="2:12" ht="15.95" customHeight="1" thickTop="1" x14ac:dyDescent="0.2">
      <c r="G24" s="6"/>
    </row>
    <row r="25" spans="2:12" ht="15.95" customHeight="1" x14ac:dyDescent="0.2"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>
        <f>H23/('WAPA Charges by City'!O217/1000)</f>
        <v>41.352478489455898</v>
      </c>
      <c r="J29" s="15">
        <f>[1]GRN!$H$29</f>
        <v>41.706057596209902</v>
      </c>
      <c r="L29" s="15">
        <f>J29-H29</f>
        <v>0.35357910675400461</v>
      </c>
    </row>
    <row r="30" spans="2:12" ht="15.95" customHeight="1" thickTop="1" x14ac:dyDescent="0.2"/>
    <row r="31" spans="2:12" ht="15.95" customHeight="1" x14ac:dyDescent="0.2"/>
    <row r="43" ht="12" x14ac:dyDescent="0.2"/>
    <row r="44" ht="12" x14ac:dyDescent="0.2"/>
    <row r="45" ht="12" x14ac:dyDescent="0.2"/>
    <row r="46" ht="12" x14ac:dyDescent="0.2"/>
    <row r="47" ht="12" x14ac:dyDescent="0.2"/>
    <row r="48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</sheetData>
  <pageMargins left="0.75" right="0.75" top="0.75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L133"/>
  <sheetViews>
    <sheetView workbookViewId="0">
      <selection activeCell="N29" sqref="N29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4" style="1" customWidth="1"/>
    <col min="4" max="4" width="10.140625" style="1" customWidth="1"/>
    <col min="5" max="5" width="7.7109375" style="1" customWidth="1"/>
    <col min="6" max="6" width="8" style="1" customWidth="1"/>
    <col min="7" max="7" width="4.2851562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17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18" t="str">
        <f>COL!G2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17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18" t="s">
        <v>51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17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ARM!H9</f>
        <v>2015</v>
      </c>
      <c r="I9" s="58"/>
      <c r="J9" s="57">
        <f>ARM!J9</f>
        <v>2014</v>
      </c>
      <c r="K9" s="2"/>
      <c r="L9" s="43" t="s">
        <v>134</v>
      </c>
    </row>
    <row r="10" spans="1:12" ht="14.1" customHeight="1" x14ac:dyDescent="0.2">
      <c r="B10" s="29"/>
      <c r="C10" s="4" t="s">
        <v>21</v>
      </c>
      <c r="D10" s="14"/>
      <c r="E10" s="14"/>
      <c r="F10" s="14"/>
      <c r="G10" s="6"/>
      <c r="H10" s="4" t="s">
        <v>22</v>
      </c>
      <c r="I10" s="2"/>
      <c r="J10" s="4" t="s">
        <v>22</v>
      </c>
      <c r="K10" s="2"/>
      <c r="L10" s="4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City'!O22*GLA!D13</f>
        <v>13357.8</v>
      </c>
      <c r="J13" s="8">
        <f>[1]GLA!$H$13</f>
        <v>12706.199999999999</v>
      </c>
      <c r="L13" s="8">
        <f>-H13+J13</f>
        <v>-651.60000000000036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9">
        <f>'WAPA Charges by City'!O120*GLA!D14</f>
        <v>306.25199999999995</v>
      </c>
      <c r="I14" s="9"/>
      <c r="J14" s="9">
        <f>[1]GLA!$H$14</f>
        <v>237.83399999999997</v>
      </c>
      <c r="L14" s="9">
        <f>-H14+J14</f>
        <v>-68.417999999999978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</row>
    <row r="17" spans="2:12" ht="15.95" customHeight="1" x14ac:dyDescent="0.2">
      <c r="C17" s="1" t="s">
        <v>42</v>
      </c>
      <c r="D17" s="1">
        <f>'WAPA Charges by City'!O218/1000</f>
        <v>662.28399999999999</v>
      </c>
      <c r="E17" s="1" t="s">
        <v>43</v>
      </c>
      <c r="F17" s="75">
        <f>'WAPA Charges by City'!O249</f>
        <v>20.71</v>
      </c>
      <c r="G17" s="6"/>
      <c r="H17" s="9">
        <f>+ROUND(D17*F17,0)</f>
        <v>13716</v>
      </c>
      <c r="J17" s="9">
        <f>[1]GLA!$H$17</f>
        <v>12964</v>
      </c>
      <c r="L17" s="9">
        <f>-H17+J17</f>
        <v>-752</v>
      </c>
    </row>
    <row r="18" spans="2:12" ht="15.95" customHeight="1" x14ac:dyDescent="0.2">
      <c r="C18" s="1" t="s">
        <v>44</v>
      </c>
      <c r="D18" s="1">
        <f>'WAPA Charges by City'!O316/1000</f>
        <v>171.08799999999994</v>
      </c>
      <c r="E18" s="1" t="s">
        <v>43</v>
      </c>
      <c r="F18" s="30">
        <f>+ROUND(F17/10,3)</f>
        <v>2.0710000000000002</v>
      </c>
      <c r="G18" s="6"/>
      <c r="H18" s="9">
        <f>+ROUND(D18*F18,0)</f>
        <v>354</v>
      </c>
      <c r="J18" s="9">
        <f>[1]GLA!$H$18</f>
        <v>276</v>
      </c>
      <c r="L18" s="9">
        <f>-H18+J18</f>
        <v>-78</v>
      </c>
    </row>
    <row r="19" spans="2:12" ht="15.95" customHeight="1" x14ac:dyDescent="0.2">
      <c r="G19" s="6"/>
    </row>
    <row r="20" spans="2:12" ht="14.1" customHeight="1" x14ac:dyDescent="0.2">
      <c r="B20" s="5" t="s">
        <v>155</v>
      </c>
      <c r="D20" s="85">
        <f>ARM!D20</f>
        <v>237439</v>
      </c>
      <c r="E20" s="1" t="s">
        <v>157</v>
      </c>
      <c r="F20" s="84">
        <f>'WAPA Charges by City'!P22</f>
        <v>6.5690389976607814E-3</v>
      </c>
      <c r="G20" s="6"/>
      <c r="H20" s="1">
        <f>D20*F20</f>
        <v>1559.7460505655783</v>
      </c>
      <c r="J20" s="9">
        <f>[1]GLA!$H$20</f>
        <v>1724.4834896569448</v>
      </c>
      <c r="L20" s="9">
        <f>-H20+J20</f>
        <v>164.73743909136647</v>
      </c>
    </row>
    <row r="21" spans="2:12" ht="15.95" customHeight="1" x14ac:dyDescent="0.2">
      <c r="G21" s="6"/>
    </row>
    <row r="22" spans="2:12" ht="15.95" customHeight="1" x14ac:dyDescent="0.2">
      <c r="B22" s="1" t="s">
        <v>33</v>
      </c>
      <c r="D22" s="13"/>
      <c r="E22" s="2"/>
      <c r="F22" s="11"/>
      <c r="G22" s="6"/>
      <c r="H22" s="9">
        <v>0</v>
      </c>
      <c r="J22" s="9">
        <f>[1]GLA!$H$22</f>
        <v>0</v>
      </c>
      <c r="L22" s="9">
        <f>-H22+J22</f>
        <v>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29293.79805056558</v>
      </c>
      <c r="J23" s="12">
        <f>+SUM(J13:J22)</f>
        <v>27908.517489656944</v>
      </c>
      <c r="L23" s="12">
        <f>SUM(L13:L22)</f>
        <v>-1385.280560908634</v>
      </c>
    </row>
    <row r="24" spans="2:12" ht="15.95" customHeight="1" thickTop="1" x14ac:dyDescent="0.2">
      <c r="G24" s="6"/>
    </row>
    <row r="25" spans="2:12" ht="15.95" customHeight="1" x14ac:dyDescent="0.2"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>
        <f>H23/('WAPA Charges by City'!O218/1000)</f>
        <v>44.23147479112523</v>
      </c>
      <c r="J29" s="15">
        <f>[1]GLA!$H$29</f>
        <v>44.584931520963615</v>
      </c>
      <c r="L29" s="15">
        <f>J29-H29</f>
        <v>0.35345672983838483</v>
      </c>
    </row>
    <row r="30" spans="2:12" ht="15.95" customHeight="1" thickTop="1" x14ac:dyDescent="0.2"/>
    <row r="31" spans="2:12" ht="15.95" customHeight="1" x14ac:dyDescent="0.2"/>
    <row r="43" ht="12" x14ac:dyDescent="0.2"/>
    <row r="44" ht="12" x14ac:dyDescent="0.2"/>
    <row r="45" ht="12" x14ac:dyDescent="0.2"/>
    <row r="46" ht="12" x14ac:dyDescent="0.2"/>
    <row r="47" ht="12" x14ac:dyDescent="0.2"/>
    <row r="48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</sheetData>
  <phoneticPr fontId="0" type="noConversion"/>
  <pageMargins left="0.75" right="0.75" top="0.75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N199"/>
  <sheetViews>
    <sheetView zoomScaleNormal="100" workbookViewId="0">
      <selection activeCell="C31" sqref="C31"/>
    </sheetView>
  </sheetViews>
  <sheetFormatPr defaultRowHeight="14.1" customHeight="1" x14ac:dyDescent="0.2"/>
  <cols>
    <col min="1" max="1" width="6.7109375" style="1" customWidth="1"/>
    <col min="2" max="2" width="10.7109375" style="1" customWidth="1"/>
    <col min="3" max="3" width="7.85546875" style="1" customWidth="1"/>
    <col min="4" max="5" width="2.7109375" style="1" customWidth="1"/>
    <col min="6" max="6" width="2.28515625" style="1" customWidth="1"/>
    <col min="7" max="7" width="6" style="1" customWidth="1"/>
    <col min="8" max="8" width="2.28515625" style="1" customWidth="1"/>
    <col min="9" max="9" width="2.85546875" style="1" customWidth="1"/>
    <col min="10" max="10" width="1.7109375" style="1" customWidth="1"/>
    <col min="11" max="11" width="6.7109375" style="1" customWidth="1"/>
    <col min="12" max="12" width="1.7109375" style="1" customWidth="1"/>
    <col min="13" max="13" width="6.7109375" style="1" customWidth="1"/>
    <col min="14" max="14" width="1.7109375" style="1" customWidth="1"/>
    <col min="15" max="15" width="6.7109375" style="1" customWidth="1"/>
    <col min="16" max="16" width="9.7109375" style="1" customWidth="1"/>
    <col min="17" max="16384" width="9.140625" style="1"/>
  </cols>
  <sheetData>
    <row r="1" spans="2:9" ht="15.95" customHeight="1" x14ac:dyDescent="0.2">
      <c r="E1" s="6"/>
      <c r="F1" s="6"/>
      <c r="G1" s="6"/>
      <c r="H1" s="2" t="s">
        <v>0</v>
      </c>
      <c r="I1" s="6"/>
    </row>
    <row r="2" spans="2:9" ht="15.95" customHeight="1" x14ac:dyDescent="0.2">
      <c r="E2" s="6"/>
      <c r="F2" s="6"/>
      <c r="G2" s="6"/>
      <c r="H2" s="3" t="str">
        <f>SUMMARY!B2</f>
        <v>2015 Annual Budget</v>
      </c>
      <c r="I2" s="6"/>
    </row>
    <row r="3" spans="2:9" ht="15.95" customHeight="1" x14ac:dyDescent="0.2">
      <c r="E3" s="6"/>
      <c r="F3" s="6"/>
      <c r="G3" s="6"/>
      <c r="H3" s="2" t="s">
        <v>3</v>
      </c>
      <c r="I3" s="6"/>
    </row>
    <row r="4" spans="2:9" ht="15.95" customHeight="1" x14ac:dyDescent="0.2">
      <c r="E4" s="6"/>
      <c r="F4" s="6"/>
      <c r="G4" s="6"/>
      <c r="I4" s="6"/>
    </row>
    <row r="5" spans="2:9" ht="15.95" customHeight="1" x14ac:dyDescent="0.2">
      <c r="B5" s="23" t="s">
        <v>4</v>
      </c>
      <c r="E5" s="6"/>
      <c r="F5" s="6"/>
      <c r="G5" s="6"/>
      <c r="H5" s="2"/>
    </row>
    <row r="6" spans="2:9" ht="15.95" customHeight="1" x14ac:dyDescent="0.2">
      <c r="B6" s="23" t="s">
        <v>5</v>
      </c>
      <c r="E6" s="6"/>
      <c r="F6" s="6"/>
      <c r="G6" s="6"/>
      <c r="H6" s="2"/>
    </row>
    <row r="7" spans="2:9" ht="15.95" customHeight="1" x14ac:dyDescent="0.2">
      <c r="B7" s="23" t="s">
        <v>6</v>
      </c>
      <c r="E7" s="6"/>
      <c r="F7" s="6"/>
      <c r="G7" s="6"/>
      <c r="H7" s="2"/>
    </row>
    <row r="8" spans="2:9" ht="12" customHeight="1" x14ac:dyDescent="0.2">
      <c r="B8" s="23"/>
      <c r="E8" s="6"/>
      <c r="F8" s="6"/>
      <c r="G8" s="6"/>
      <c r="H8" s="2"/>
    </row>
    <row r="9" spans="2:9" ht="15.95" customHeight="1" x14ac:dyDescent="0.2">
      <c r="B9" s="23" t="s">
        <v>7</v>
      </c>
      <c r="E9" s="6"/>
      <c r="F9" s="6"/>
      <c r="G9" s="6"/>
      <c r="H9" s="2"/>
    </row>
    <row r="10" spans="2:9" ht="15.95" customHeight="1" x14ac:dyDescent="0.2">
      <c r="B10" s="5" t="s">
        <v>8</v>
      </c>
      <c r="E10" s="6"/>
      <c r="F10" s="6"/>
      <c r="G10" s="6"/>
      <c r="H10" s="2"/>
    </row>
    <row r="11" spans="2:9" ht="15.95" customHeight="1" x14ac:dyDescent="0.2">
      <c r="B11" s="23" t="s">
        <v>9</v>
      </c>
      <c r="E11" s="6"/>
      <c r="F11" s="6"/>
      <c r="G11" s="6"/>
      <c r="H11" s="2"/>
    </row>
    <row r="12" spans="2:9" ht="15.95" customHeight="1" x14ac:dyDescent="0.2">
      <c r="B12" s="23" t="s">
        <v>10</v>
      </c>
      <c r="E12" s="6"/>
      <c r="F12" s="6"/>
      <c r="G12" s="6"/>
      <c r="H12" s="2"/>
    </row>
    <row r="13" spans="2:9" ht="15.95" customHeight="1" x14ac:dyDescent="0.2">
      <c r="B13" s="23" t="s">
        <v>11</v>
      </c>
      <c r="E13" s="6"/>
      <c r="F13" s="6"/>
      <c r="G13" s="6"/>
      <c r="H13" s="2"/>
    </row>
    <row r="14" spans="2:9" ht="15.95" customHeight="1" x14ac:dyDescent="0.2">
      <c r="B14" s="5" t="s">
        <v>12</v>
      </c>
      <c r="E14" s="6"/>
      <c r="F14" s="6"/>
      <c r="G14" s="6"/>
      <c r="H14" s="2"/>
    </row>
    <row r="15" spans="2:9" ht="15.95" customHeight="1" x14ac:dyDescent="0.2">
      <c r="B15" s="23" t="s">
        <v>13</v>
      </c>
      <c r="E15" s="6"/>
      <c r="F15" s="6"/>
      <c r="G15" s="6"/>
      <c r="H15" s="2"/>
    </row>
    <row r="16" spans="2:9" ht="15.95" customHeight="1" x14ac:dyDescent="0.2">
      <c r="B16" s="23" t="s">
        <v>14</v>
      </c>
      <c r="E16" s="6"/>
      <c r="F16" s="6"/>
      <c r="G16" s="6"/>
      <c r="H16" s="2"/>
    </row>
    <row r="17" spans="2:13" ht="12" customHeight="1" x14ac:dyDescent="0.2">
      <c r="B17" s="23"/>
      <c r="E17" s="6"/>
      <c r="F17" s="6"/>
      <c r="G17" s="6"/>
      <c r="H17" s="2"/>
    </row>
    <row r="18" spans="2:13" ht="15.95" customHeight="1" x14ac:dyDescent="0.2">
      <c r="B18" s="23" t="s">
        <v>15</v>
      </c>
      <c r="E18" s="6"/>
      <c r="F18" s="6"/>
      <c r="G18" s="6"/>
      <c r="H18" s="2"/>
    </row>
    <row r="19" spans="2:13" ht="15.95" customHeight="1" x14ac:dyDescent="0.2">
      <c r="B19" s="23" t="s">
        <v>16</v>
      </c>
      <c r="E19" s="6"/>
      <c r="F19" s="6"/>
      <c r="G19" s="6"/>
      <c r="H19" s="2"/>
    </row>
    <row r="20" spans="2:13" ht="12" customHeight="1" x14ac:dyDescent="0.2">
      <c r="B20" s="23"/>
      <c r="E20" s="6"/>
      <c r="F20" s="6"/>
      <c r="G20" s="6"/>
      <c r="H20" s="2"/>
    </row>
    <row r="21" spans="2:13" ht="15.95" customHeight="1" x14ac:dyDescent="0.2">
      <c r="B21" s="5" t="s">
        <v>91</v>
      </c>
      <c r="E21" s="6"/>
      <c r="F21" s="6"/>
      <c r="G21" s="6"/>
      <c r="H21" s="2"/>
    </row>
    <row r="22" spans="2:13" ht="15.95" customHeight="1" x14ac:dyDescent="0.2">
      <c r="B22" s="23" t="s">
        <v>17</v>
      </c>
      <c r="E22" s="6"/>
      <c r="F22" s="6"/>
      <c r="G22" s="6"/>
      <c r="H22" s="2"/>
    </row>
    <row r="23" spans="2:13" ht="15.95" customHeight="1" x14ac:dyDescent="0.2">
      <c r="B23" s="23" t="s">
        <v>18</v>
      </c>
      <c r="E23" s="6"/>
      <c r="F23" s="6"/>
      <c r="G23" s="6"/>
      <c r="H23" s="2"/>
    </row>
    <row r="24" spans="2:13" ht="15.95" customHeight="1" x14ac:dyDescent="0.2">
      <c r="B24" s="23" t="s">
        <v>19</v>
      </c>
      <c r="E24" s="6"/>
      <c r="F24" s="6"/>
      <c r="G24" s="6"/>
      <c r="H24" s="2"/>
    </row>
    <row r="25" spans="2:13" ht="18" customHeight="1" x14ac:dyDescent="0.2">
      <c r="C25" s="26"/>
      <c r="D25" s="6"/>
      <c r="E25" s="5"/>
      <c r="F25" s="5"/>
      <c r="K25" s="3"/>
      <c r="L25" s="2"/>
      <c r="M25" s="35"/>
    </row>
    <row r="26" spans="2:13" ht="15.95" customHeight="1" x14ac:dyDescent="0.2">
      <c r="B26" s="5"/>
      <c r="E26" s="6"/>
      <c r="F26" s="6"/>
      <c r="G26" s="6"/>
      <c r="H26" s="2"/>
    </row>
    <row r="27" spans="2:13" ht="15.95" customHeight="1" x14ac:dyDescent="0.2">
      <c r="B27" s="5"/>
      <c r="E27" s="6"/>
      <c r="F27" s="6"/>
      <c r="G27" s="6"/>
      <c r="H27" s="2"/>
    </row>
    <row r="28" spans="2:13" ht="15.95" customHeight="1" x14ac:dyDescent="0.2">
      <c r="B28" s="5"/>
      <c r="E28" s="6"/>
      <c r="F28" s="6"/>
      <c r="G28" s="6"/>
      <c r="H28" s="2"/>
    </row>
    <row r="29" spans="2:13" ht="15.95" customHeight="1" x14ac:dyDescent="0.2">
      <c r="B29" s="5"/>
      <c r="E29" s="6"/>
      <c r="F29" s="6"/>
      <c r="G29" s="6"/>
      <c r="H29" s="2"/>
    </row>
    <row r="30" spans="2:13" ht="15.95" customHeight="1" x14ac:dyDescent="0.2">
      <c r="B30" s="5"/>
      <c r="C30" s="26"/>
    </row>
    <row r="31" spans="2:13" ht="15.95" customHeight="1" x14ac:dyDescent="0.2">
      <c r="B31" s="5"/>
      <c r="C31" s="26"/>
      <c r="D31" s="5"/>
    </row>
    <row r="32" spans="2:13" ht="15.95" customHeight="1" x14ac:dyDescent="0.2">
      <c r="B32" s="5"/>
      <c r="C32" s="26"/>
      <c r="E32" s="5"/>
    </row>
    <row r="33" spans="2:14" ht="15.95" customHeight="1" x14ac:dyDescent="0.2">
      <c r="B33" s="5"/>
      <c r="C33" s="26"/>
    </row>
    <row r="34" spans="2:14" ht="15.95" customHeight="1" x14ac:dyDescent="0.2">
      <c r="C34" s="26"/>
      <c r="E34" s="5"/>
      <c r="F34" s="5"/>
      <c r="K34" s="25"/>
      <c r="L34" s="25"/>
      <c r="M34" s="25"/>
      <c r="N34" s="25"/>
    </row>
    <row r="35" spans="2:14" ht="15.95" customHeight="1" x14ac:dyDescent="0.2">
      <c r="C35" s="26"/>
      <c r="K35" s="25"/>
      <c r="L35" s="25"/>
      <c r="M35" s="25"/>
      <c r="N35" s="25"/>
    </row>
    <row r="36" spans="2:14" ht="14.1" customHeight="1" x14ac:dyDescent="0.2">
      <c r="C36" s="26"/>
      <c r="E36" s="5"/>
      <c r="K36" s="25"/>
      <c r="L36" s="25"/>
      <c r="M36" s="28"/>
      <c r="N36" s="25"/>
    </row>
    <row r="37" spans="2:14" ht="14.1" customHeight="1" x14ac:dyDescent="0.2">
      <c r="C37" s="26"/>
      <c r="K37" s="25"/>
      <c r="L37" s="25"/>
      <c r="M37" s="25"/>
      <c r="N37" s="25"/>
    </row>
    <row r="38" spans="2:14" ht="14.1" customHeight="1" x14ac:dyDescent="0.2">
      <c r="C38" s="26"/>
      <c r="K38" s="25"/>
      <c r="L38" s="25"/>
      <c r="M38" s="25"/>
      <c r="N38" s="25"/>
    </row>
    <row r="39" spans="2:14" ht="14.1" customHeight="1" x14ac:dyDescent="0.2">
      <c r="C39" s="26"/>
    </row>
    <row r="40" spans="2:14" ht="14.1" customHeight="1" x14ac:dyDescent="0.2">
      <c r="C40" s="26"/>
    </row>
    <row r="41" spans="2:14" ht="14.1" customHeight="1" x14ac:dyDescent="0.2">
      <c r="C41" s="26"/>
    </row>
    <row r="42" spans="2:14" ht="14.1" customHeight="1" x14ac:dyDescent="0.2">
      <c r="C42" s="26"/>
    </row>
    <row r="43" spans="2:14" ht="14.1" customHeight="1" x14ac:dyDescent="0.2">
      <c r="C43" s="26"/>
    </row>
    <row r="44" spans="2:14" ht="14.1" customHeight="1" x14ac:dyDescent="0.2">
      <c r="C44" s="26"/>
    </row>
    <row r="45" spans="2:14" ht="14.1" customHeight="1" x14ac:dyDescent="0.2">
      <c r="C45" s="26"/>
    </row>
    <row r="46" spans="2:14" ht="14.1" customHeight="1" x14ac:dyDescent="0.2">
      <c r="C46" s="26"/>
    </row>
    <row r="47" spans="2:14" ht="14.1" customHeight="1" x14ac:dyDescent="0.2">
      <c r="C47" s="26"/>
    </row>
    <row r="48" spans="2:14" ht="14.1" customHeight="1" x14ac:dyDescent="0.2">
      <c r="C48" s="26"/>
    </row>
    <row r="49" spans="3:3" ht="14.1" customHeight="1" x14ac:dyDescent="0.2">
      <c r="C49" s="26"/>
    </row>
    <row r="50" spans="3:3" ht="14.1" customHeight="1" x14ac:dyDescent="0.2">
      <c r="C50" s="26"/>
    </row>
    <row r="51" spans="3:3" ht="14.1" customHeight="1" x14ac:dyDescent="0.2">
      <c r="C51" s="26"/>
    </row>
    <row r="52" spans="3:3" ht="14.1" customHeight="1" x14ac:dyDescent="0.2">
      <c r="C52" s="26"/>
    </row>
    <row r="53" spans="3:3" ht="14.1" customHeight="1" x14ac:dyDescent="0.2">
      <c r="C53" s="26"/>
    </row>
    <row r="54" spans="3:3" ht="14.1" customHeight="1" x14ac:dyDescent="0.2">
      <c r="C54" s="26"/>
    </row>
    <row r="55" spans="3:3" ht="14.1" customHeight="1" x14ac:dyDescent="0.2">
      <c r="C55" s="26"/>
    </row>
    <row r="56" spans="3:3" ht="14.1" customHeight="1" x14ac:dyDescent="0.2">
      <c r="C56" s="26"/>
    </row>
    <row r="57" spans="3:3" ht="14.1" customHeight="1" x14ac:dyDescent="0.2">
      <c r="C57" s="26"/>
    </row>
    <row r="58" spans="3:3" ht="14.1" customHeight="1" x14ac:dyDescent="0.2">
      <c r="C58" s="26"/>
    </row>
    <row r="59" spans="3:3" ht="14.1" customHeight="1" x14ac:dyDescent="0.2">
      <c r="C59" s="26"/>
    </row>
    <row r="60" spans="3:3" ht="14.1" customHeight="1" x14ac:dyDescent="0.2">
      <c r="C60" s="26"/>
    </row>
    <row r="61" spans="3:3" ht="14.1" customHeight="1" x14ac:dyDescent="0.2">
      <c r="C61" s="26"/>
    </row>
    <row r="62" spans="3:3" ht="14.1" customHeight="1" x14ac:dyDescent="0.2">
      <c r="C62" s="26"/>
    </row>
    <row r="63" spans="3:3" ht="14.1" customHeight="1" x14ac:dyDescent="0.2">
      <c r="C63" s="26"/>
    </row>
    <row r="64" spans="3:3" ht="14.1" customHeight="1" x14ac:dyDescent="0.2">
      <c r="C64" s="26"/>
    </row>
    <row r="65" spans="3:3" ht="14.1" customHeight="1" x14ac:dyDescent="0.2">
      <c r="C65" s="26"/>
    </row>
    <row r="66" spans="3:3" ht="14.1" customHeight="1" x14ac:dyDescent="0.2">
      <c r="C66" s="26"/>
    </row>
    <row r="67" spans="3:3" ht="14.1" customHeight="1" x14ac:dyDescent="0.2">
      <c r="C67" s="26"/>
    </row>
    <row r="68" spans="3:3" ht="14.1" customHeight="1" x14ac:dyDescent="0.2">
      <c r="C68" s="26"/>
    </row>
    <row r="69" spans="3:3" ht="14.1" customHeight="1" x14ac:dyDescent="0.2">
      <c r="C69" s="26"/>
    </row>
    <row r="70" spans="3:3" ht="14.1" customHeight="1" x14ac:dyDescent="0.2">
      <c r="C70" s="26"/>
    </row>
    <row r="71" spans="3:3" ht="14.1" customHeight="1" x14ac:dyDescent="0.2">
      <c r="C71" s="26"/>
    </row>
    <row r="72" spans="3:3" ht="14.1" customHeight="1" x14ac:dyDescent="0.2">
      <c r="C72" s="26"/>
    </row>
    <row r="73" spans="3:3" ht="14.1" customHeight="1" x14ac:dyDescent="0.2">
      <c r="C73" s="26"/>
    </row>
    <row r="74" spans="3:3" ht="14.1" customHeight="1" x14ac:dyDescent="0.2">
      <c r="C74" s="26"/>
    </row>
    <row r="75" spans="3:3" ht="14.1" customHeight="1" x14ac:dyDescent="0.2">
      <c r="C75" s="26"/>
    </row>
    <row r="76" spans="3:3" ht="14.1" customHeight="1" x14ac:dyDescent="0.2">
      <c r="C76" s="26"/>
    </row>
    <row r="77" spans="3:3" ht="14.1" customHeight="1" x14ac:dyDescent="0.2">
      <c r="C77" s="26"/>
    </row>
    <row r="78" spans="3:3" ht="14.1" customHeight="1" x14ac:dyDescent="0.2">
      <c r="C78" s="26"/>
    </row>
    <row r="79" spans="3:3" ht="14.1" customHeight="1" x14ac:dyDescent="0.2">
      <c r="C79" s="26"/>
    </row>
    <row r="80" spans="3:3" ht="14.1" customHeight="1" x14ac:dyDescent="0.2">
      <c r="C80" s="26"/>
    </row>
    <row r="81" spans="3:3" ht="14.1" customHeight="1" x14ac:dyDescent="0.2">
      <c r="C81" s="26"/>
    </row>
    <row r="82" spans="3:3" ht="14.1" customHeight="1" x14ac:dyDescent="0.2">
      <c r="C82" s="26"/>
    </row>
    <row r="83" spans="3:3" ht="14.1" customHeight="1" x14ac:dyDescent="0.2">
      <c r="C83" s="26"/>
    </row>
    <row r="84" spans="3:3" ht="14.1" customHeight="1" x14ac:dyDescent="0.2">
      <c r="C84" s="26"/>
    </row>
    <row r="85" spans="3:3" ht="14.1" customHeight="1" x14ac:dyDescent="0.2">
      <c r="C85" s="26"/>
    </row>
    <row r="86" spans="3:3" ht="14.1" customHeight="1" x14ac:dyDescent="0.2">
      <c r="C86" s="26"/>
    </row>
    <row r="87" spans="3:3" ht="14.1" customHeight="1" x14ac:dyDescent="0.2">
      <c r="C87" s="26"/>
    </row>
    <row r="88" spans="3:3" ht="14.1" customHeight="1" x14ac:dyDescent="0.2">
      <c r="C88" s="26"/>
    </row>
    <row r="89" spans="3:3" ht="14.1" customHeight="1" x14ac:dyDescent="0.2">
      <c r="C89" s="26"/>
    </row>
    <row r="90" spans="3:3" ht="14.1" customHeight="1" x14ac:dyDescent="0.2">
      <c r="C90" s="26"/>
    </row>
    <row r="91" spans="3:3" ht="14.1" customHeight="1" x14ac:dyDescent="0.2">
      <c r="C91" s="26"/>
    </row>
    <row r="92" spans="3:3" ht="14.1" customHeight="1" x14ac:dyDescent="0.2">
      <c r="C92" s="26"/>
    </row>
    <row r="93" spans="3:3" ht="14.1" customHeight="1" x14ac:dyDescent="0.2">
      <c r="C93" s="26"/>
    </row>
    <row r="94" spans="3:3" ht="14.1" customHeight="1" x14ac:dyDescent="0.2">
      <c r="C94" s="26"/>
    </row>
    <row r="95" spans="3:3" ht="14.1" customHeight="1" x14ac:dyDescent="0.2">
      <c r="C95" s="26"/>
    </row>
    <row r="96" spans="3:3" ht="14.1" customHeight="1" x14ac:dyDescent="0.2">
      <c r="C96" s="26"/>
    </row>
    <row r="97" spans="3:3" ht="14.1" customHeight="1" x14ac:dyDescent="0.2">
      <c r="C97" s="26"/>
    </row>
    <row r="98" spans="3:3" ht="14.1" customHeight="1" x14ac:dyDescent="0.2">
      <c r="C98" s="26"/>
    </row>
    <row r="99" spans="3:3" ht="14.1" customHeight="1" x14ac:dyDescent="0.2">
      <c r="C99" s="26"/>
    </row>
    <row r="100" spans="3:3" ht="14.1" customHeight="1" x14ac:dyDescent="0.2">
      <c r="C100" s="26"/>
    </row>
    <row r="101" spans="3:3" ht="14.1" customHeight="1" x14ac:dyDescent="0.2">
      <c r="C101" s="26"/>
    </row>
    <row r="102" spans="3:3" ht="14.1" customHeight="1" x14ac:dyDescent="0.2">
      <c r="C102" s="26"/>
    </row>
    <row r="103" spans="3:3" ht="14.1" customHeight="1" x14ac:dyDescent="0.2">
      <c r="C103" s="26"/>
    </row>
    <row r="104" spans="3:3" ht="14.1" customHeight="1" x14ac:dyDescent="0.2">
      <c r="C104" s="26"/>
    </row>
    <row r="105" spans="3:3" ht="14.1" customHeight="1" x14ac:dyDescent="0.2">
      <c r="C105" s="26"/>
    </row>
    <row r="106" spans="3:3" ht="14.1" customHeight="1" x14ac:dyDescent="0.2">
      <c r="C106" s="26"/>
    </row>
    <row r="107" spans="3:3" ht="14.1" customHeight="1" x14ac:dyDescent="0.2">
      <c r="C107" s="26"/>
    </row>
    <row r="108" spans="3:3" ht="14.1" customHeight="1" x14ac:dyDescent="0.2">
      <c r="C108" s="26"/>
    </row>
    <row r="109" spans="3:3" ht="14.1" customHeight="1" x14ac:dyDescent="0.2">
      <c r="C109" s="26"/>
    </row>
    <row r="110" spans="3:3" ht="14.1" customHeight="1" x14ac:dyDescent="0.2">
      <c r="C110" s="26"/>
    </row>
    <row r="111" spans="3:3" ht="14.1" customHeight="1" x14ac:dyDescent="0.2">
      <c r="C111" s="26"/>
    </row>
    <row r="112" spans="3:3" ht="14.1" customHeight="1" x14ac:dyDescent="0.2">
      <c r="C112" s="26"/>
    </row>
    <row r="113" spans="3:3" ht="14.1" customHeight="1" x14ac:dyDescent="0.2">
      <c r="C113" s="26"/>
    </row>
    <row r="114" spans="3:3" ht="14.1" customHeight="1" x14ac:dyDescent="0.2">
      <c r="C114" s="26"/>
    </row>
    <row r="115" spans="3:3" ht="14.1" customHeight="1" x14ac:dyDescent="0.2">
      <c r="C115" s="26"/>
    </row>
    <row r="116" spans="3:3" ht="14.1" customHeight="1" x14ac:dyDescent="0.2">
      <c r="C116" s="26"/>
    </row>
    <row r="117" spans="3:3" ht="14.1" customHeight="1" x14ac:dyDescent="0.2">
      <c r="C117" s="26"/>
    </row>
    <row r="118" spans="3:3" ht="14.1" customHeight="1" x14ac:dyDescent="0.2">
      <c r="C118" s="26"/>
    </row>
    <row r="119" spans="3:3" ht="12" x14ac:dyDescent="0.2">
      <c r="C119" s="26"/>
    </row>
    <row r="120" spans="3:3" ht="12" x14ac:dyDescent="0.2">
      <c r="C120" s="26"/>
    </row>
    <row r="121" spans="3:3" ht="12" x14ac:dyDescent="0.2">
      <c r="C121" s="26"/>
    </row>
    <row r="122" spans="3:3" ht="12" x14ac:dyDescent="0.2">
      <c r="C122" s="26"/>
    </row>
    <row r="123" spans="3:3" ht="12" x14ac:dyDescent="0.2">
      <c r="C123" s="26"/>
    </row>
    <row r="124" spans="3:3" ht="12" x14ac:dyDescent="0.2">
      <c r="C124" s="26"/>
    </row>
    <row r="125" spans="3:3" ht="12" x14ac:dyDescent="0.2">
      <c r="C125" s="26"/>
    </row>
    <row r="126" spans="3:3" ht="12" x14ac:dyDescent="0.2">
      <c r="C126" s="26"/>
    </row>
    <row r="127" spans="3:3" ht="12" x14ac:dyDescent="0.2">
      <c r="C127" s="26"/>
    </row>
    <row r="128" spans="3:3" ht="12" x14ac:dyDescent="0.2">
      <c r="C128" s="26"/>
    </row>
    <row r="129" spans="3:3" ht="12" x14ac:dyDescent="0.2">
      <c r="C129" s="26"/>
    </row>
    <row r="130" spans="3:3" ht="12" x14ac:dyDescent="0.2">
      <c r="C130" s="26"/>
    </row>
    <row r="131" spans="3:3" ht="12" x14ac:dyDescent="0.2">
      <c r="C131" s="26"/>
    </row>
    <row r="132" spans="3:3" ht="12" x14ac:dyDescent="0.2">
      <c r="C132" s="26"/>
    </row>
    <row r="133" spans="3:3" ht="12" x14ac:dyDescent="0.2">
      <c r="C133" s="26"/>
    </row>
    <row r="134" spans="3:3" ht="12" x14ac:dyDescent="0.2">
      <c r="C134" s="26"/>
    </row>
    <row r="135" spans="3:3" ht="12" x14ac:dyDescent="0.2">
      <c r="C135" s="26"/>
    </row>
    <row r="136" spans="3:3" ht="12" x14ac:dyDescent="0.2">
      <c r="C136" s="26"/>
    </row>
    <row r="137" spans="3:3" ht="12" x14ac:dyDescent="0.2">
      <c r="C137" s="26"/>
    </row>
    <row r="138" spans="3:3" ht="12" x14ac:dyDescent="0.2">
      <c r="C138" s="26"/>
    </row>
    <row r="139" spans="3:3" ht="12" x14ac:dyDescent="0.2">
      <c r="C139" s="26"/>
    </row>
    <row r="140" spans="3:3" ht="12" x14ac:dyDescent="0.2">
      <c r="C140" s="26"/>
    </row>
    <row r="141" spans="3:3" ht="12" x14ac:dyDescent="0.2">
      <c r="C141" s="26"/>
    </row>
    <row r="142" spans="3:3" ht="12" x14ac:dyDescent="0.2">
      <c r="C142" s="26"/>
    </row>
    <row r="143" spans="3:3" ht="12" x14ac:dyDescent="0.2">
      <c r="C143" s="26"/>
    </row>
    <row r="144" spans="3:3" ht="12" x14ac:dyDescent="0.2">
      <c r="C144" s="26"/>
    </row>
    <row r="145" spans="3:3" ht="12" x14ac:dyDescent="0.2">
      <c r="C145" s="26"/>
    </row>
    <row r="146" spans="3:3" ht="12" x14ac:dyDescent="0.2">
      <c r="C146" s="26"/>
    </row>
    <row r="147" spans="3:3" ht="12" x14ac:dyDescent="0.2">
      <c r="C147" s="26"/>
    </row>
    <row r="148" spans="3:3" ht="12" x14ac:dyDescent="0.2">
      <c r="C148" s="26"/>
    </row>
    <row r="149" spans="3:3" ht="12" x14ac:dyDescent="0.2">
      <c r="C149" s="26"/>
    </row>
    <row r="150" spans="3:3" ht="12" x14ac:dyDescent="0.2">
      <c r="C150" s="26"/>
    </row>
    <row r="151" spans="3:3" ht="12" x14ac:dyDescent="0.2">
      <c r="C151" s="26"/>
    </row>
    <row r="152" spans="3:3" ht="12" x14ac:dyDescent="0.2">
      <c r="C152" s="26"/>
    </row>
    <row r="153" spans="3:3" ht="12" x14ac:dyDescent="0.2">
      <c r="C153" s="26"/>
    </row>
    <row r="154" spans="3:3" ht="12" x14ac:dyDescent="0.2">
      <c r="C154" s="26"/>
    </row>
    <row r="155" spans="3:3" ht="12" x14ac:dyDescent="0.2">
      <c r="C155" s="26"/>
    </row>
    <row r="156" spans="3:3" ht="12" x14ac:dyDescent="0.2">
      <c r="C156" s="26"/>
    </row>
    <row r="157" spans="3:3" ht="12" x14ac:dyDescent="0.2">
      <c r="C157" s="26"/>
    </row>
    <row r="158" spans="3:3" ht="12" x14ac:dyDescent="0.2">
      <c r="C158" s="26"/>
    </row>
    <row r="159" spans="3:3" ht="12" x14ac:dyDescent="0.2">
      <c r="C159" s="26"/>
    </row>
    <row r="160" spans="3:3" ht="12" x14ac:dyDescent="0.2">
      <c r="C160" s="26"/>
    </row>
    <row r="161" spans="3:3" ht="12" x14ac:dyDescent="0.2">
      <c r="C161" s="26"/>
    </row>
    <row r="162" spans="3:3" ht="12" x14ac:dyDescent="0.2">
      <c r="C162" s="26"/>
    </row>
    <row r="163" spans="3:3" ht="12" x14ac:dyDescent="0.2">
      <c r="C163" s="26"/>
    </row>
    <row r="164" spans="3:3" ht="12" x14ac:dyDescent="0.2">
      <c r="C164" s="26"/>
    </row>
    <row r="165" spans="3:3" ht="12" x14ac:dyDescent="0.2">
      <c r="C165" s="26"/>
    </row>
    <row r="166" spans="3:3" ht="12" x14ac:dyDescent="0.2">
      <c r="C166" s="26"/>
    </row>
    <row r="167" spans="3:3" ht="12" x14ac:dyDescent="0.2">
      <c r="C167" s="26"/>
    </row>
    <row r="168" spans="3:3" ht="12" x14ac:dyDescent="0.2">
      <c r="C168" s="26"/>
    </row>
    <row r="169" spans="3:3" ht="12" x14ac:dyDescent="0.2">
      <c r="C169" s="26"/>
    </row>
    <row r="170" spans="3:3" ht="12" x14ac:dyDescent="0.2">
      <c r="C170" s="26"/>
    </row>
    <row r="171" spans="3:3" ht="12" x14ac:dyDescent="0.2">
      <c r="C171" s="26"/>
    </row>
    <row r="172" spans="3:3" ht="12" x14ac:dyDescent="0.2">
      <c r="C172" s="26"/>
    </row>
    <row r="173" spans="3:3" ht="12" x14ac:dyDescent="0.2">
      <c r="C173" s="26"/>
    </row>
    <row r="174" spans="3:3" ht="12" x14ac:dyDescent="0.2">
      <c r="C174" s="26"/>
    </row>
    <row r="175" spans="3:3" ht="12" x14ac:dyDescent="0.2">
      <c r="C175" s="26"/>
    </row>
    <row r="176" spans="3:3" ht="12" x14ac:dyDescent="0.2">
      <c r="C176" s="26"/>
    </row>
    <row r="177" spans="3:3" ht="12" x14ac:dyDescent="0.2">
      <c r="C177" s="26"/>
    </row>
    <row r="178" spans="3:3" ht="12" x14ac:dyDescent="0.2">
      <c r="C178" s="26"/>
    </row>
    <row r="179" spans="3:3" ht="12" x14ac:dyDescent="0.2">
      <c r="C179" s="26"/>
    </row>
    <row r="180" spans="3:3" ht="12" x14ac:dyDescent="0.2">
      <c r="C180" s="26"/>
    </row>
    <row r="181" spans="3:3" ht="12" x14ac:dyDescent="0.2">
      <c r="C181" s="26"/>
    </row>
    <row r="182" spans="3:3" ht="12" x14ac:dyDescent="0.2">
      <c r="C182" s="26"/>
    </row>
    <row r="183" spans="3:3" ht="12" x14ac:dyDescent="0.2">
      <c r="C183" s="26"/>
    </row>
    <row r="184" spans="3:3" ht="12" x14ac:dyDescent="0.2">
      <c r="C184" s="26"/>
    </row>
    <row r="185" spans="3:3" ht="12" x14ac:dyDescent="0.2">
      <c r="C185" s="26"/>
    </row>
    <row r="186" spans="3:3" ht="12" x14ac:dyDescent="0.2">
      <c r="C186" s="26"/>
    </row>
    <row r="187" spans="3:3" ht="12" x14ac:dyDescent="0.2">
      <c r="C187" s="26"/>
    </row>
    <row r="188" spans="3:3" ht="12" x14ac:dyDescent="0.2">
      <c r="C188" s="26"/>
    </row>
    <row r="189" spans="3:3" ht="12" x14ac:dyDescent="0.2">
      <c r="C189" s="26"/>
    </row>
    <row r="190" spans="3:3" ht="12" x14ac:dyDescent="0.2">
      <c r="C190" s="26"/>
    </row>
    <row r="191" spans="3:3" ht="12" x14ac:dyDescent="0.2">
      <c r="C191" s="26"/>
    </row>
    <row r="192" spans="3:3" ht="12" x14ac:dyDescent="0.2">
      <c r="C192" s="26"/>
    </row>
    <row r="193" spans="3:3" ht="12" x14ac:dyDescent="0.2">
      <c r="C193" s="26"/>
    </row>
    <row r="194" spans="3:3" ht="12" x14ac:dyDescent="0.2">
      <c r="C194" s="26"/>
    </row>
    <row r="195" spans="3:3" ht="12" x14ac:dyDescent="0.2">
      <c r="C195" s="26"/>
    </row>
    <row r="196" spans="3:3" ht="12" x14ac:dyDescent="0.2"/>
    <row r="197" spans="3:3" ht="12" x14ac:dyDescent="0.2"/>
    <row r="198" spans="3:3" ht="12" x14ac:dyDescent="0.2"/>
    <row r="199" spans="3:3" ht="12" x14ac:dyDescent="0.2"/>
  </sheetData>
  <phoneticPr fontId="0" type="noConversion"/>
  <pageMargins left="0.75" right="0.75" top="0.75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L133"/>
  <sheetViews>
    <sheetView workbookViewId="0">
      <selection activeCell="N29" sqref="N29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4" style="1" customWidth="1"/>
    <col min="4" max="4" width="10.140625" style="1" customWidth="1"/>
    <col min="5" max="5" width="7.7109375" style="1" customWidth="1"/>
    <col min="6" max="6" width="8" style="1" customWidth="1"/>
    <col min="7" max="7" width="4.2851562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17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18" t="str">
        <f>GLA!G2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17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18" t="s">
        <v>52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17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ARM!H9</f>
        <v>2015</v>
      </c>
      <c r="I9" s="58"/>
      <c r="J9" s="57">
        <f>ARM!J9</f>
        <v>2014</v>
      </c>
      <c r="K9" s="2"/>
      <c r="L9" s="43" t="s">
        <v>134</v>
      </c>
    </row>
    <row r="10" spans="1:12" ht="14.1" customHeight="1" x14ac:dyDescent="0.2">
      <c r="B10" s="29"/>
      <c r="C10" s="4" t="s">
        <v>21</v>
      </c>
      <c r="D10" s="14"/>
      <c r="E10" s="14"/>
      <c r="F10" s="14"/>
      <c r="G10" s="6"/>
      <c r="H10" s="4" t="s">
        <v>22</v>
      </c>
      <c r="I10" s="2"/>
      <c r="J10" s="4" t="s">
        <v>22</v>
      </c>
      <c r="K10" s="2"/>
      <c r="L10" s="4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City'!O23*GLE!D13</f>
        <v>11631.06</v>
      </c>
      <c r="J13" s="8">
        <f>[1]GLE!$H$13</f>
        <v>10979.46</v>
      </c>
      <c r="L13" s="8">
        <f>-H13+J13</f>
        <v>-651.60000000000036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9">
        <f>'WAPA Charges by City'!O121*GLE!D14</f>
        <v>302.99399999999997</v>
      </c>
      <c r="I14" s="9"/>
      <c r="J14" s="9">
        <f>[1]GLE!$H$14</f>
        <v>237.83399999999997</v>
      </c>
      <c r="L14" s="9">
        <f>-H14+J14</f>
        <v>-65.16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</row>
    <row r="17" spans="2:12" ht="15.95" customHeight="1" x14ac:dyDescent="0.2">
      <c r="C17" s="1" t="s">
        <v>42</v>
      </c>
      <c r="D17" s="1">
        <f>'WAPA Charges by City'!O219/1000</f>
        <v>577.96500000000003</v>
      </c>
      <c r="E17" s="1" t="s">
        <v>43</v>
      </c>
      <c r="F17" s="75">
        <f>'WAPA Charges by City'!O249</f>
        <v>20.71</v>
      </c>
      <c r="G17" s="6"/>
      <c r="H17" s="9">
        <f>+ROUND(D17*F17,0)</f>
        <v>11970</v>
      </c>
      <c r="J17" s="9">
        <f>[1]GLE!$H$17</f>
        <v>11241</v>
      </c>
      <c r="L17" s="9">
        <f>-H17+J17</f>
        <v>-729</v>
      </c>
    </row>
    <row r="18" spans="2:12" ht="15.95" customHeight="1" x14ac:dyDescent="0.2">
      <c r="C18" s="1" t="s">
        <v>44</v>
      </c>
      <c r="D18" s="1">
        <f>'WAPA Charges by City'!O317/1000</f>
        <v>170.54400000000001</v>
      </c>
      <c r="E18" s="1" t="s">
        <v>43</v>
      </c>
      <c r="F18" s="30">
        <f>+ROUND(F17/10,3)</f>
        <v>2.0710000000000002</v>
      </c>
      <c r="G18" s="6"/>
      <c r="H18" s="9">
        <f>+ROUND(D18*F18,0)</f>
        <v>353</v>
      </c>
      <c r="J18" s="9">
        <f>[1]GLE!$H$18</f>
        <v>278</v>
      </c>
      <c r="L18" s="9">
        <f>-H18+J18</f>
        <v>-75</v>
      </c>
    </row>
    <row r="19" spans="2:12" ht="15.95" customHeight="1" x14ac:dyDescent="0.2">
      <c r="G19" s="6"/>
    </row>
    <row r="20" spans="2:12" ht="14.1" customHeight="1" x14ac:dyDescent="0.2">
      <c r="B20" s="5" t="s">
        <v>155</v>
      </c>
      <c r="D20" s="85">
        <f>ARM!D20</f>
        <v>237439</v>
      </c>
      <c r="E20" s="1" t="s">
        <v>157</v>
      </c>
      <c r="F20" s="84">
        <f>'WAPA Charges by City'!P23</f>
        <v>5.7198705418656072E-3</v>
      </c>
      <c r="G20" s="6"/>
      <c r="H20" s="1">
        <f>D20*F20</f>
        <v>1358.1203415900279</v>
      </c>
      <c r="J20" s="9">
        <f>[1]GLE!$H$20</f>
        <v>1490.1306051651034</v>
      </c>
      <c r="L20" s="9">
        <f>-H20+J20</f>
        <v>132.01026357507544</v>
      </c>
    </row>
    <row r="21" spans="2:12" ht="15.95" customHeight="1" x14ac:dyDescent="0.2">
      <c r="G21" s="6"/>
    </row>
    <row r="22" spans="2:12" ht="15.95" customHeight="1" x14ac:dyDescent="0.2">
      <c r="B22" s="1" t="s">
        <v>33</v>
      </c>
      <c r="D22" s="13"/>
      <c r="E22" s="2"/>
      <c r="F22" s="11"/>
      <c r="G22" s="6"/>
      <c r="H22" s="9">
        <v>0</v>
      </c>
      <c r="J22" s="9">
        <f>[1]GLE!$H$22</f>
        <v>0</v>
      </c>
      <c r="L22" s="9">
        <f>-H22+J22</f>
        <v>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25615.174341590027</v>
      </c>
      <c r="J23" s="12">
        <f>+SUM(J13:J22)</f>
        <v>24226.424605165106</v>
      </c>
      <c r="L23" s="12">
        <f>SUM(L13:L22)</f>
        <v>-1388.7497364249248</v>
      </c>
    </row>
    <row r="24" spans="2:12" ht="15.95" customHeight="1" thickTop="1" x14ac:dyDescent="0.2">
      <c r="G24" s="6"/>
    </row>
    <row r="25" spans="2:12" ht="15.95" customHeight="1" x14ac:dyDescent="0.2"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>
        <f>H23/('WAPA Charges by City'!O219/1000)</f>
        <v>44.319594338048198</v>
      </c>
      <c r="J29" s="15">
        <f>[1]GLE!$H$29</f>
        <v>44.63462486120342</v>
      </c>
      <c r="L29" s="15">
        <f>J29-H29</f>
        <v>0.3150305231552224</v>
      </c>
    </row>
    <row r="30" spans="2:12" ht="15.95" customHeight="1" thickTop="1" x14ac:dyDescent="0.2"/>
    <row r="31" spans="2:12" ht="15.95" customHeight="1" x14ac:dyDescent="0.2"/>
    <row r="43" ht="12" x14ac:dyDescent="0.2"/>
    <row r="44" ht="12" x14ac:dyDescent="0.2"/>
    <row r="45" ht="12" x14ac:dyDescent="0.2"/>
    <row r="46" ht="12" x14ac:dyDescent="0.2"/>
    <row r="47" ht="12" x14ac:dyDescent="0.2"/>
    <row r="48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</sheetData>
  <phoneticPr fontId="0" type="noConversion"/>
  <pageMargins left="0.75" right="0.75" top="0.75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L31"/>
  <sheetViews>
    <sheetView workbookViewId="0">
      <selection activeCell="N29" sqref="N29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4" style="1" customWidth="1"/>
    <col min="4" max="4" width="10.140625" style="1" customWidth="1"/>
    <col min="5" max="5" width="7.7109375" style="1" customWidth="1"/>
    <col min="6" max="6" width="8" style="1" customWidth="1"/>
    <col min="7" max="7" width="4.2851562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17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18" t="str">
        <f>GLE!G2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17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17" t="s">
        <v>117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17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ARM!H9</f>
        <v>2015</v>
      </c>
      <c r="I9" s="58"/>
      <c r="J9" s="57">
        <f>ARM!J9</f>
        <v>2014</v>
      </c>
      <c r="K9" s="2"/>
      <c r="L9" s="43" t="s">
        <v>134</v>
      </c>
    </row>
    <row r="10" spans="1:12" ht="14.1" customHeight="1" x14ac:dyDescent="0.2">
      <c r="B10" s="29"/>
      <c r="C10" s="4" t="s">
        <v>21</v>
      </c>
      <c r="D10" s="14"/>
      <c r="E10" s="14"/>
      <c r="F10" s="14"/>
      <c r="G10" s="6"/>
      <c r="H10" s="4" t="s">
        <v>22</v>
      </c>
      <c r="I10" s="2"/>
      <c r="J10" s="4" t="s">
        <v>22</v>
      </c>
      <c r="K10" s="2"/>
      <c r="L10" s="4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City'!O24*GOO!D13</f>
        <v>58350.78</v>
      </c>
      <c r="J13" s="8">
        <f>[1]GOO!$H$13</f>
        <v>58513.68</v>
      </c>
      <c r="L13" s="8">
        <f>-H13+J13</f>
        <v>162.90000000000146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9">
        <f>'WAPA Charges by City'!O122*GOO!D14</f>
        <v>0</v>
      </c>
      <c r="I14" s="9"/>
      <c r="J14" s="9">
        <f>[1]GOO!$H$14</f>
        <v>0</v>
      </c>
      <c r="L14" s="9">
        <f>-H14+J14</f>
        <v>0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  <c r="J16" s="9"/>
    </row>
    <row r="17" spans="2:12" ht="15.95" customHeight="1" x14ac:dyDescent="0.2">
      <c r="C17" s="1" t="s">
        <v>42</v>
      </c>
      <c r="D17" s="1">
        <f>'WAPA Charges by City'!O220/1000</f>
        <v>2760.328</v>
      </c>
      <c r="E17" s="1" t="s">
        <v>43</v>
      </c>
      <c r="F17" s="75">
        <f>'WAPA Charges by City'!O249</f>
        <v>20.71</v>
      </c>
      <c r="G17" s="6"/>
      <c r="H17" s="9">
        <f>+ROUND(D17*F17,0)</f>
        <v>57166</v>
      </c>
      <c r="J17" s="9">
        <f>[1]GOO!$H$17</f>
        <v>57335</v>
      </c>
      <c r="L17" s="9">
        <f>-H17+J17</f>
        <v>169</v>
      </c>
    </row>
    <row r="18" spans="2:12" ht="15.95" customHeight="1" x14ac:dyDescent="0.2">
      <c r="C18" s="1" t="s">
        <v>44</v>
      </c>
      <c r="D18" s="9">
        <f>'WAPA Charges by City'!O318/1000</f>
        <v>0</v>
      </c>
      <c r="E18" s="1" t="s">
        <v>43</v>
      </c>
      <c r="F18" s="30">
        <f>+ROUND(F17/10,3)</f>
        <v>2.0710000000000002</v>
      </c>
      <c r="G18" s="6"/>
      <c r="H18" s="9">
        <f>+ROUND(D18*F18,0)</f>
        <v>0</v>
      </c>
      <c r="J18" s="9">
        <f>[1]GOO!$H$18</f>
        <v>0</v>
      </c>
      <c r="L18" s="9">
        <f>-H18+J18</f>
        <v>0</v>
      </c>
    </row>
    <row r="19" spans="2:12" ht="15.95" customHeight="1" x14ac:dyDescent="0.2">
      <c r="G19" s="6"/>
      <c r="J19" s="9"/>
    </row>
    <row r="20" spans="2:12" ht="14.1" customHeight="1" x14ac:dyDescent="0.2">
      <c r="B20" s="5" t="s">
        <v>155</v>
      </c>
      <c r="D20" s="85">
        <f>ARM!D20</f>
        <v>237439</v>
      </c>
      <c r="E20" s="1" t="s">
        <v>157</v>
      </c>
      <c r="F20" s="84">
        <f>'WAPA Charges by City'!P24</f>
        <v>2.8695484987342583E-2</v>
      </c>
      <c r="G20" s="6"/>
      <c r="H20" s="1">
        <f>D20*F20</f>
        <v>6813.4272599096357</v>
      </c>
      <c r="J20" s="9">
        <f>[1]GOO!$H$20</f>
        <v>7941.4675574971088</v>
      </c>
      <c r="L20" s="9">
        <f>-H20+J20</f>
        <v>1128.0402975874731</v>
      </c>
    </row>
    <row r="21" spans="2:12" ht="15.95" customHeight="1" x14ac:dyDescent="0.2">
      <c r="G21" s="6"/>
      <c r="J21" s="9"/>
    </row>
    <row r="22" spans="2:12" ht="15.95" customHeight="1" x14ac:dyDescent="0.2">
      <c r="B22" s="1" t="s">
        <v>33</v>
      </c>
      <c r="D22" s="13"/>
      <c r="E22" s="2"/>
      <c r="F22" s="11"/>
      <c r="G22" s="6"/>
      <c r="H22" s="9">
        <f>'WAPA Charges by City'!O403</f>
        <v>0</v>
      </c>
      <c r="J22" s="9">
        <f>[1]GOO!$H$22</f>
        <v>68400</v>
      </c>
      <c r="L22" s="9">
        <f>-H22+J22</f>
        <v>68400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122330.20725990963</v>
      </c>
      <c r="J23" s="12">
        <f>+SUM(J13:J22)</f>
        <v>192190.14755749708</v>
      </c>
      <c r="L23" s="12">
        <f>SUM(L13:L22)</f>
        <v>69859.940297587469</v>
      </c>
    </row>
    <row r="24" spans="2:12" ht="15.95" customHeight="1" thickTop="1" x14ac:dyDescent="0.2">
      <c r="G24" s="6"/>
    </row>
    <row r="25" spans="2:12" ht="15.95" customHeight="1" x14ac:dyDescent="0.2"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>
        <f>H23/('WAPA Charges by City'!O220/1000)</f>
        <v>44.317272171970011</v>
      </c>
      <c r="J29" s="15">
        <f>[1]GOO!$H$29</f>
        <v>69.421445375668767</v>
      </c>
      <c r="L29" s="15">
        <f>J29-H29</f>
        <v>25.104173203698757</v>
      </c>
    </row>
    <row r="30" spans="2:12" ht="15.95" customHeight="1" thickTop="1" x14ac:dyDescent="0.2"/>
    <row r="31" spans="2:12" ht="15.95" customHeight="1" x14ac:dyDescent="0.2"/>
  </sheetData>
  <phoneticPr fontId="0" type="noConversion"/>
  <pageMargins left="0.75" right="0.75" top="0.75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L133"/>
  <sheetViews>
    <sheetView workbookViewId="0">
      <selection activeCell="N29" sqref="N29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4" style="1" customWidth="1"/>
    <col min="4" max="4" width="10.140625" style="1" customWidth="1"/>
    <col min="5" max="5" width="7.7109375" style="1" customWidth="1"/>
    <col min="6" max="6" width="8" style="1" customWidth="1"/>
    <col min="7" max="7" width="4.2851562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17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18" t="str">
        <f>GOO!G2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17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18" t="s">
        <v>128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17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ARM!H9</f>
        <v>2015</v>
      </c>
      <c r="I9" s="58"/>
      <c r="J9" s="57">
        <f>ARM!J9</f>
        <v>2014</v>
      </c>
      <c r="K9" s="2"/>
      <c r="L9" s="43" t="s">
        <v>134</v>
      </c>
    </row>
    <row r="10" spans="1:12" ht="14.1" customHeight="1" x14ac:dyDescent="0.2">
      <c r="B10" s="29"/>
      <c r="C10" s="4" t="s">
        <v>21</v>
      </c>
      <c r="D10" s="14"/>
      <c r="E10" s="14"/>
      <c r="F10" s="14"/>
      <c r="G10" s="6"/>
      <c r="H10" s="4" t="s">
        <v>22</v>
      </c>
      <c r="I10" s="2"/>
      <c r="J10" s="4" t="s">
        <v>22</v>
      </c>
      <c r="K10" s="2"/>
      <c r="L10" s="4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City'!O25*HOL!D13</f>
        <v>56786.939999999995</v>
      </c>
      <c r="J13" s="8">
        <f>[1]HOL!$H$13</f>
        <v>56949.84</v>
      </c>
      <c r="L13" s="8">
        <f>-H13+J13</f>
        <v>162.90000000000146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9">
        <f>'WAPA Charges by City'!O123*HOL!D14</f>
        <v>0</v>
      </c>
      <c r="I14" s="9"/>
      <c r="J14" s="9">
        <f>[1]HOL!$H$14</f>
        <v>0</v>
      </c>
      <c r="L14" s="9">
        <f>-H14+J14</f>
        <v>0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</row>
    <row r="17" spans="2:12" ht="15.95" customHeight="1" x14ac:dyDescent="0.2">
      <c r="C17" s="1" t="s">
        <v>42</v>
      </c>
      <c r="D17" s="1">
        <f>'WAPA Charges by City'!O221/1000</f>
        <v>3065.8330000000001</v>
      </c>
      <c r="E17" s="1" t="s">
        <v>43</v>
      </c>
      <c r="F17" s="75">
        <f>'WAPA Charges by City'!O249</f>
        <v>20.71</v>
      </c>
      <c r="G17" s="6"/>
      <c r="H17" s="9">
        <f>+ROUND(D17*F17,0)</f>
        <v>63493</v>
      </c>
      <c r="J17" s="9">
        <f>[1]HOL!$H$17</f>
        <v>63680</v>
      </c>
      <c r="L17" s="9">
        <f>-H17+J17</f>
        <v>187</v>
      </c>
    </row>
    <row r="18" spans="2:12" ht="15.95" customHeight="1" x14ac:dyDescent="0.2">
      <c r="C18" s="1" t="s">
        <v>44</v>
      </c>
      <c r="D18" s="9">
        <f>'WAPA Charges by City'!O319/1000</f>
        <v>0</v>
      </c>
      <c r="E18" s="1" t="s">
        <v>43</v>
      </c>
      <c r="F18" s="30">
        <f>+ROUND(F17/10,3)</f>
        <v>2.0710000000000002</v>
      </c>
      <c r="G18" s="6"/>
      <c r="H18" s="9">
        <f>+ROUND(D18*F18,0)</f>
        <v>0</v>
      </c>
      <c r="J18" s="9">
        <f>[1]HOL!$H$18</f>
        <v>0</v>
      </c>
      <c r="L18" s="9">
        <f>-H18+J18</f>
        <v>0</v>
      </c>
    </row>
    <row r="19" spans="2:12" ht="15.95" customHeight="1" x14ac:dyDescent="0.2">
      <c r="G19" s="6"/>
      <c r="J19" s="9"/>
    </row>
    <row r="20" spans="2:12" ht="14.1" customHeight="1" x14ac:dyDescent="0.2">
      <c r="B20" s="5" t="s">
        <v>155</v>
      </c>
      <c r="D20" s="85">
        <f>ARM!D20</f>
        <v>237439</v>
      </c>
      <c r="E20" s="1" t="s">
        <v>157</v>
      </c>
      <c r="F20" s="84">
        <f>'WAPA Charges by City'!P25</f>
        <v>2.7926426763226198E-2</v>
      </c>
      <c r="G20" s="6"/>
      <c r="H20" s="1">
        <f>D20*F20</f>
        <v>6630.8228442336649</v>
      </c>
      <c r="J20" s="9">
        <f>[1]HOL!$H$20</f>
        <v>7729.2234356931776</v>
      </c>
      <c r="L20" s="9">
        <f>-H20+J20</f>
        <v>1098.4005914595127</v>
      </c>
    </row>
    <row r="21" spans="2:12" ht="15.95" customHeight="1" x14ac:dyDescent="0.2">
      <c r="G21" s="6"/>
    </row>
    <row r="22" spans="2:12" ht="15.95" customHeight="1" x14ac:dyDescent="0.2">
      <c r="B22" s="1" t="s">
        <v>33</v>
      </c>
      <c r="D22" s="13"/>
      <c r="E22" s="2"/>
      <c r="F22" s="11"/>
      <c r="G22" s="6"/>
      <c r="H22" s="9">
        <v>0</v>
      </c>
      <c r="J22" s="9">
        <f>[1]HOL!$H$22</f>
        <v>0</v>
      </c>
      <c r="L22" s="9">
        <f>-H22+J22</f>
        <v>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126910.76284423367</v>
      </c>
      <c r="J23" s="12">
        <f>+SUM(J13:J22)</f>
        <v>128359.06343569317</v>
      </c>
      <c r="L23" s="12">
        <f>SUM(L13:L22)</f>
        <v>1448.3005914595142</v>
      </c>
    </row>
    <row r="24" spans="2:12" ht="15.95" customHeight="1" thickTop="1" x14ac:dyDescent="0.2">
      <c r="G24" s="6"/>
    </row>
    <row r="25" spans="2:12" ht="15.95" customHeight="1" x14ac:dyDescent="0.2"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>
        <f>H23/('WAPA Charges by City'!O221/1000)</f>
        <v>41.395197600206423</v>
      </c>
      <c r="J29" s="15">
        <f>[1]HOL!$H$29</f>
        <v>41.744685428179871</v>
      </c>
      <c r="L29" s="15">
        <f>J29-H29</f>
        <v>0.34948782797344791</v>
      </c>
    </row>
    <row r="30" spans="2:12" ht="15.95" customHeight="1" thickTop="1" x14ac:dyDescent="0.2"/>
    <row r="31" spans="2:12" ht="15.95" customHeight="1" x14ac:dyDescent="0.2">
      <c r="C31" s="46"/>
    </row>
    <row r="43" ht="12" x14ac:dyDescent="0.2"/>
    <row r="44" ht="12" x14ac:dyDescent="0.2"/>
    <row r="45" ht="12" x14ac:dyDescent="0.2"/>
    <row r="46" ht="12" x14ac:dyDescent="0.2"/>
    <row r="47" ht="12" x14ac:dyDescent="0.2"/>
    <row r="48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</sheetData>
  <phoneticPr fontId="0" type="noConversion"/>
  <pageMargins left="0.75" right="0.75" top="0.75" bottom="1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workbookViewId="0">
      <selection activeCell="J30" sqref="J30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4" style="1" customWidth="1"/>
    <col min="4" max="4" width="10.140625" style="1" customWidth="1"/>
    <col min="5" max="5" width="7.7109375" style="1" customWidth="1"/>
    <col min="6" max="6" width="8" style="1" customWidth="1"/>
    <col min="7" max="7" width="4.2851562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128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129" t="str">
        <f>GOO!G2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128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129" t="s">
        <v>185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128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ARM!H9</f>
        <v>2015</v>
      </c>
      <c r="I9" s="58"/>
      <c r="J9" s="57">
        <f>ARM!J9</f>
        <v>2014</v>
      </c>
      <c r="K9" s="2"/>
      <c r="L9" s="43" t="s">
        <v>134</v>
      </c>
    </row>
    <row r="10" spans="1:12" ht="14.1" customHeight="1" x14ac:dyDescent="0.2">
      <c r="B10" s="29"/>
      <c r="C10" s="130" t="s">
        <v>21</v>
      </c>
      <c r="D10" s="14"/>
      <c r="E10" s="14"/>
      <c r="F10" s="14"/>
      <c r="G10" s="6"/>
      <c r="H10" s="130" t="s">
        <v>22</v>
      </c>
      <c r="I10" s="2"/>
      <c r="J10" s="130" t="s">
        <v>22</v>
      </c>
      <c r="K10" s="2"/>
      <c r="L10" s="130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City'!O26*HOR!D13</f>
        <v>15670.98</v>
      </c>
      <c r="J13" s="8">
        <f>[1]HOR!$H$13</f>
        <v>12250.08</v>
      </c>
      <c r="L13" s="8">
        <f>-H13+J13</f>
        <v>-3420.8999999999996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9">
        <f>'WAPA Charges by City'!O123*HOR!D14</f>
        <v>0</v>
      </c>
      <c r="I14" s="9"/>
      <c r="J14" s="9">
        <f>[1]HOR!$H$14</f>
        <v>0</v>
      </c>
      <c r="L14" s="9">
        <f>-H14+J14</f>
        <v>0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</row>
    <row r="17" spans="2:12" ht="15.95" customHeight="1" x14ac:dyDescent="0.2">
      <c r="C17" s="1" t="s">
        <v>42</v>
      </c>
      <c r="D17" s="1">
        <f>'WAPA Charges by City'!O222/1000</f>
        <v>742.88</v>
      </c>
      <c r="E17" s="1" t="s">
        <v>43</v>
      </c>
      <c r="F17" s="75">
        <f>'WAPA Charges by City'!O249</f>
        <v>20.71</v>
      </c>
      <c r="G17" s="6"/>
      <c r="H17" s="9">
        <f>+ROUND(D17*F17,0)</f>
        <v>15385</v>
      </c>
      <c r="J17" s="9">
        <f>[1]HOR!$H$17</f>
        <v>15430</v>
      </c>
      <c r="L17" s="9">
        <f>-H17+J17</f>
        <v>45</v>
      </c>
    </row>
    <row r="18" spans="2:12" ht="15.95" customHeight="1" x14ac:dyDescent="0.2">
      <c r="C18" s="1" t="s">
        <v>44</v>
      </c>
      <c r="D18" s="9">
        <f>'WAPA Charges by City'!O319/1000</f>
        <v>0</v>
      </c>
      <c r="E18" s="1" t="s">
        <v>43</v>
      </c>
      <c r="F18" s="30">
        <f>+ROUND(F17/10,3)</f>
        <v>2.0710000000000002</v>
      </c>
      <c r="G18" s="6"/>
      <c r="H18" s="9">
        <f>+ROUND(D18*F18,0)</f>
        <v>0</v>
      </c>
      <c r="J18" s="9">
        <f>[1]HOR!$H$18</f>
        <v>0</v>
      </c>
      <c r="L18" s="9">
        <f>-H18+J18</f>
        <v>0</v>
      </c>
    </row>
    <row r="19" spans="2:12" ht="15.95" customHeight="1" x14ac:dyDescent="0.2">
      <c r="G19" s="6"/>
      <c r="J19" s="9"/>
    </row>
    <row r="20" spans="2:12" ht="14.1" customHeight="1" x14ac:dyDescent="0.2">
      <c r="B20" s="5" t="s">
        <v>155</v>
      </c>
      <c r="D20" s="85">
        <f>ARM!D20</f>
        <v>237439</v>
      </c>
      <c r="E20" s="1" t="s">
        <v>157</v>
      </c>
      <c r="F20" s="84">
        <f>'WAPA Charges by City'!P26</f>
        <v>7.7066042874995994E-3</v>
      </c>
      <c r="G20" s="6"/>
      <c r="H20" s="1">
        <f>D20*F20</f>
        <v>1829.8484154196174</v>
      </c>
      <c r="J20" s="9">
        <f>[1]HOR!$H$20</f>
        <v>1662.5789541307979</v>
      </c>
      <c r="L20" s="9">
        <f>-H20+J20</f>
        <v>-167.26946128881946</v>
      </c>
    </row>
    <row r="21" spans="2:12" ht="15.95" customHeight="1" x14ac:dyDescent="0.2">
      <c r="G21" s="6"/>
    </row>
    <row r="22" spans="2:12" ht="15.95" customHeight="1" x14ac:dyDescent="0.2">
      <c r="B22" s="1" t="s">
        <v>33</v>
      </c>
      <c r="D22" s="13"/>
      <c r="E22" s="2"/>
      <c r="F22" s="11"/>
      <c r="G22" s="6"/>
      <c r="H22" s="9">
        <v>0</v>
      </c>
      <c r="J22" s="9">
        <f>[1]HOR!$H$22</f>
        <v>0</v>
      </c>
      <c r="L22" s="9">
        <f>-H22+J22</f>
        <v>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32885.828415419615</v>
      </c>
      <c r="J23" s="12">
        <f>+SUM(J13:J22)</f>
        <v>29342.658954130799</v>
      </c>
      <c r="L23" s="12">
        <f>SUM(L13:L22)</f>
        <v>-3543.1694612888191</v>
      </c>
    </row>
    <row r="24" spans="2:12" ht="15.95" customHeight="1" thickTop="1" x14ac:dyDescent="0.2">
      <c r="G24" s="6"/>
    </row>
    <row r="25" spans="2:12" ht="15.95" customHeight="1" x14ac:dyDescent="0.2"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>
        <f>H23/('WAPA Charges by City'!O222/1000)</f>
        <v>44.268022312378335</v>
      </c>
      <c r="J29" s="15">
        <f>[1]HOR!$H$29</f>
        <v>39.382630470496302</v>
      </c>
      <c r="L29" s="15">
        <f>J29-H29</f>
        <v>-4.8853918418820328</v>
      </c>
    </row>
    <row r="30" spans="2:12" ht="15.95" customHeight="1" thickTop="1" x14ac:dyDescent="0.2"/>
    <row r="31" spans="2:12" ht="15.95" customHeight="1" x14ac:dyDescent="0.2">
      <c r="C31" s="46"/>
    </row>
    <row r="43" ht="12" x14ac:dyDescent="0.2"/>
    <row r="44" ht="12" x14ac:dyDescent="0.2"/>
    <row r="45" ht="12" x14ac:dyDescent="0.2"/>
    <row r="46" ht="12" x14ac:dyDescent="0.2"/>
    <row r="47" ht="12" x14ac:dyDescent="0.2"/>
    <row r="48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</sheetData>
  <pageMargins left="0.75" right="0.75" top="0.75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workbookViewId="0">
      <selection activeCell="F21" sqref="F21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4" style="1" customWidth="1"/>
    <col min="4" max="4" width="10.140625" style="1" customWidth="1"/>
    <col min="5" max="5" width="7.7109375" style="1" customWidth="1"/>
    <col min="6" max="6" width="8" style="1" customWidth="1"/>
    <col min="7" max="7" width="4.2851562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135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136" t="str">
        <f>HOL!G2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135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136" t="s">
        <v>196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135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ARM!H9</f>
        <v>2015</v>
      </c>
      <c r="I9" s="58"/>
      <c r="J9" s="57">
        <f>ARM!J9</f>
        <v>2014</v>
      </c>
      <c r="K9" s="2"/>
      <c r="L9" s="43" t="s">
        <v>134</v>
      </c>
    </row>
    <row r="10" spans="1:12" ht="14.1" customHeight="1" x14ac:dyDescent="0.2">
      <c r="B10" s="29"/>
      <c r="C10" s="137" t="s">
        <v>21</v>
      </c>
      <c r="D10" s="14"/>
      <c r="E10" s="14"/>
      <c r="F10" s="14"/>
      <c r="G10" s="6"/>
      <c r="H10" s="137" t="s">
        <v>22</v>
      </c>
      <c r="I10" s="2"/>
      <c r="J10" s="137" t="s">
        <v>22</v>
      </c>
      <c r="K10" s="2"/>
      <c r="L10" s="137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City'!O27*JET!D13</f>
        <v>15670.98</v>
      </c>
      <c r="J13" s="8">
        <v>0</v>
      </c>
      <c r="L13" s="8">
        <f>-H13+J13</f>
        <v>-15670.98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9">
        <f>'WAPA Charges by City'!O125*JET!D14</f>
        <v>0</v>
      </c>
      <c r="I14" s="9"/>
      <c r="J14" s="9">
        <f>[1]LAK!$H$14</f>
        <v>0</v>
      </c>
      <c r="L14" s="9">
        <f>-H14+J14</f>
        <v>0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</row>
    <row r="17" spans="2:12" ht="15.95" customHeight="1" x14ac:dyDescent="0.2">
      <c r="C17" s="1" t="s">
        <v>42</v>
      </c>
      <c r="D17" s="1">
        <f>'WAPA Charges by City'!O223/1000</f>
        <v>760.00300000000004</v>
      </c>
      <c r="E17" s="1" t="s">
        <v>43</v>
      </c>
      <c r="F17" s="75">
        <f>'WAPA Charges by City'!O249</f>
        <v>20.71</v>
      </c>
      <c r="G17" s="6"/>
      <c r="H17" s="9">
        <f>+ROUND(D17*F17,0)</f>
        <v>15740</v>
      </c>
      <c r="J17" s="9">
        <v>0</v>
      </c>
      <c r="L17" s="9">
        <f>-H17+J17</f>
        <v>-15740</v>
      </c>
    </row>
    <row r="18" spans="2:12" ht="15.95" customHeight="1" x14ac:dyDescent="0.2">
      <c r="C18" s="1" t="s">
        <v>44</v>
      </c>
      <c r="D18" s="9">
        <f>'WAPA Charges by City'!O321/1000</f>
        <v>0</v>
      </c>
      <c r="E18" s="1" t="s">
        <v>43</v>
      </c>
      <c r="F18" s="30">
        <f>+ROUND(F17/10,3)</f>
        <v>2.0710000000000002</v>
      </c>
      <c r="G18" s="6"/>
      <c r="H18" s="9">
        <f>+ROUND(D18*F18,0)</f>
        <v>0</v>
      </c>
      <c r="J18" s="9">
        <f>[1]LAK!$H$18</f>
        <v>0</v>
      </c>
      <c r="L18" s="9">
        <f>-H18+J18</f>
        <v>0</v>
      </c>
    </row>
    <row r="19" spans="2:12" ht="15.95" customHeight="1" x14ac:dyDescent="0.2">
      <c r="G19" s="6"/>
      <c r="J19" s="9"/>
    </row>
    <row r="20" spans="2:12" ht="14.1" customHeight="1" x14ac:dyDescent="0.2">
      <c r="B20" s="5" t="s">
        <v>155</v>
      </c>
      <c r="D20" s="85">
        <f>ARM!D20</f>
        <v>237439</v>
      </c>
      <c r="E20" s="1" t="s">
        <v>157</v>
      </c>
      <c r="F20" s="84">
        <f>'WAPA Charges by City'!P27</f>
        <v>7.7066042874995994E-3</v>
      </c>
      <c r="G20" s="6"/>
      <c r="H20" s="1">
        <f>D20*F20</f>
        <v>1829.8484154196174</v>
      </c>
      <c r="J20" s="9">
        <v>0</v>
      </c>
      <c r="L20" s="9">
        <f>-H20+J20</f>
        <v>-1829.8484154196174</v>
      </c>
    </row>
    <row r="21" spans="2:12" ht="15.95" customHeight="1" x14ac:dyDescent="0.2">
      <c r="G21" s="6"/>
      <c r="J21" s="9"/>
    </row>
    <row r="22" spans="2:12" ht="15.95" customHeight="1" x14ac:dyDescent="0.2">
      <c r="B22" s="1" t="s">
        <v>33</v>
      </c>
      <c r="D22" s="13"/>
      <c r="E22" s="2"/>
      <c r="F22" s="11"/>
      <c r="G22" s="6"/>
      <c r="H22" s="9">
        <f>'WAPA Charges by City'!O404</f>
        <v>0</v>
      </c>
      <c r="J22" s="9">
        <v>0</v>
      </c>
      <c r="L22" s="9">
        <f>-H22+J22</f>
        <v>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33240.828415419615</v>
      </c>
      <c r="J23" s="12">
        <f>+SUM(J13:J22)</f>
        <v>0</v>
      </c>
      <c r="L23" s="12">
        <f>SUM(L13:L22)</f>
        <v>-33240.828415419615</v>
      </c>
    </row>
    <row r="24" spans="2:12" ht="15.95" customHeight="1" thickTop="1" x14ac:dyDescent="0.2">
      <c r="G24" s="6"/>
    </row>
    <row r="25" spans="2:12" ht="15.95" customHeight="1" x14ac:dyDescent="0.2"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>
        <f>H23/('WAPA Charges by City'!O224/1000)</f>
        <v>25.619056600534272</v>
      </c>
      <c r="J29" s="15">
        <v>0</v>
      </c>
      <c r="L29" s="15">
        <f>J29-H29</f>
        <v>-25.619056600534272</v>
      </c>
    </row>
    <row r="30" spans="2:12" ht="15.95" customHeight="1" thickTop="1" x14ac:dyDescent="0.2"/>
    <row r="31" spans="2:12" ht="15.95" customHeight="1" x14ac:dyDescent="0.2">
      <c r="C31" s="46"/>
    </row>
    <row r="43" ht="12" x14ac:dyDescent="0.2"/>
    <row r="44" ht="12" x14ac:dyDescent="0.2"/>
    <row r="45" ht="12" x14ac:dyDescent="0.2"/>
    <row r="46" ht="12" x14ac:dyDescent="0.2"/>
    <row r="47" ht="12" x14ac:dyDescent="0.2"/>
    <row r="48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</sheetData>
  <pageMargins left="0.75" right="0.75" top="0.75" bottom="1" header="0.5" footer="0.5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L133"/>
  <sheetViews>
    <sheetView workbookViewId="0">
      <selection activeCell="N29" sqref="N29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4" style="1" customWidth="1"/>
    <col min="4" max="4" width="10.140625" style="1" customWidth="1"/>
    <col min="5" max="5" width="7.7109375" style="1" customWidth="1"/>
    <col min="6" max="6" width="8" style="1" customWidth="1"/>
    <col min="7" max="7" width="4.2851562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17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18" t="str">
        <f>HOL!G2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17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18" t="s">
        <v>131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17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ARM!H9</f>
        <v>2015</v>
      </c>
      <c r="I9" s="58"/>
      <c r="J9" s="57">
        <f>ARM!J9</f>
        <v>2014</v>
      </c>
      <c r="K9" s="2"/>
      <c r="L9" s="43" t="s">
        <v>134</v>
      </c>
    </row>
    <row r="10" spans="1:12" ht="14.1" customHeight="1" x14ac:dyDescent="0.2">
      <c r="B10" s="29"/>
      <c r="C10" s="4" t="s">
        <v>21</v>
      </c>
      <c r="D10" s="14"/>
      <c r="E10" s="14"/>
      <c r="F10" s="14"/>
      <c r="G10" s="6"/>
      <c r="H10" s="4" t="s">
        <v>22</v>
      </c>
      <c r="I10" s="2"/>
      <c r="J10" s="4" t="s">
        <v>22</v>
      </c>
      <c r="K10" s="2"/>
      <c r="L10" s="4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City'!O28*LAK!D13</f>
        <v>27367.199999999997</v>
      </c>
      <c r="J13" s="8">
        <f>[1]LAK!$H$13</f>
        <v>27432.359999999997</v>
      </c>
      <c r="L13" s="8">
        <f>-H13+J13</f>
        <v>65.159999999999854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9">
        <f>'WAPA Charges by City'!O126*LAK!D14</f>
        <v>0</v>
      </c>
      <c r="I14" s="9"/>
      <c r="J14" s="9">
        <f>[1]LAK!$H$14</f>
        <v>0</v>
      </c>
      <c r="L14" s="9">
        <f>-H14+J14</f>
        <v>0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</row>
    <row r="17" spans="2:12" ht="15.95" customHeight="1" x14ac:dyDescent="0.2">
      <c r="C17" s="1" t="s">
        <v>42</v>
      </c>
      <c r="D17" s="1">
        <f>'WAPA Charges by City'!O224/1000</f>
        <v>1297.5039999999999</v>
      </c>
      <c r="E17" s="1" t="s">
        <v>43</v>
      </c>
      <c r="F17" s="75">
        <f>'WAPA Charges by City'!O249</f>
        <v>20.71</v>
      </c>
      <c r="G17" s="6"/>
      <c r="H17" s="9">
        <f>+ROUND(D17*F17,0)</f>
        <v>26871</v>
      </c>
      <c r="J17" s="9">
        <f>[1]LAK!$H$17</f>
        <v>26950</v>
      </c>
      <c r="L17" s="9">
        <f>-H17+J17</f>
        <v>79</v>
      </c>
    </row>
    <row r="18" spans="2:12" ht="15.95" customHeight="1" x14ac:dyDescent="0.2">
      <c r="C18" s="1" t="s">
        <v>44</v>
      </c>
      <c r="D18" s="9">
        <f>'WAPA Charges by City'!O322/1000</f>
        <v>0</v>
      </c>
      <c r="E18" s="1" t="s">
        <v>43</v>
      </c>
      <c r="F18" s="30">
        <f>+ROUND(F17/10,3)</f>
        <v>2.0710000000000002</v>
      </c>
      <c r="G18" s="6"/>
      <c r="H18" s="9">
        <f>+ROUND(D18*F18,0)</f>
        <v>0</v>
      </c>
      <c r="J18" s="9">
        <f>[1]LAK!$H$18</f>
        <v>0</v>
      </c>
      <c r="L18" s="9">
        <f>-H18+J18</f>
        <v>0</v>
      </c>
    </row>
    <row r="19" spans="2:12" ht="15.95" customHeight="1" x14ac:dyDescent="0.2">
      <c r="G19" s="6"/>
      <c r="J19" s="9"/>
    </row>
    <row r="20" spans="2:12" ht="14.1" customHeight="1" x14ac:dyDescent="0.2">
      <c r="B20" s="5" t="s">
        <v>155</v>
      </c>
      <c r="D20" s="85">
        <f>ARM!D20</f>
        <v>237439</v>
      </c>
      <c r="E20" s="1" t="s">
        <v>157</v>
      </c>
      <c r="F20" s="84">
        <f>'WAPA Charges by City'!P28</f>
        <v>1.3458518922036722E-2</v>
      </c>
      <c r="G20" s="6"/>
      <c r="H20" s="1">
        <f>D20*F20</f>
        <v>3195.5772743294774</v>
      </c>
      <c r="J20" s="9">
        <f>[1]LAK!$H$20</f>
        <v>3723.1156366439673</v>
      </c>
      <c r="L20" s="9">
        <f>-H20+J20</f>
        <v>527.53836231448986</v>
      </c>
    </row>
    <row r="21" spans="2:12" ht="15.95" customHeight="1" x14ac:dyDescent="0.2">
      <c r="G21" s="6"/>
      <c r="J21" s="9"/>
    </row>
    <row r="22" spans="2:12" ht="15.95" customHeight="1" x14ac:dyDescent="0.2">
      <c r="B22" s="1" t="s">
        <v>33</v>
      </c>
      <c r="D22" s="13"/>
      <c r="E22" s="2"/>
      <c r="F22" s="11"/>
      <c r="G22" s="6"/>
      <c r="H22" s="9">
        <f>'WAPA Charges by City'!O404</f>
        <v>0</v>
      </c>
      <c r="J22" s="9">
        <f>[1]LAK!$H$22</f>
        <v>68400</v>
      </c>
      <c r="L22" s="9">
        <f>-H22+J22</f>
        <v>68400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57433.777274329477</v>
      </c>
      <c r="J23" s="12">
        <f>+SUM(J13:J22)</f>
        <v>126505.47563664397</v>
      </c>
      <c r="L23" s="12">
        <f>SUM(L13:L22)</f>
        <v>69071.698362314492</v>
      </c>
    </row>
    <row r="24" spans="2:12" ht="15.95" customHeight="1" thickTop="1" x14ac:dyDescent="0.2">
      <c r="G24" s="6"/>
    </row>
    <row r="25" spans="2:12" ht="15.95" customHeight="1" x14ac:dyDescent="0.2"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>
        <f>H23/('WAPA Charges by City'!O224/1000)</f>
        <v>44.264817121434291</v>
      </c>
      <c r="J29" s="15">
        <f>[1]LAK!$H$29</f>
        <v>97.212971442634881</v>
      </c>
      <c r="L29" s="15">
        <f>J29-H29</f>
        <v>52.94815432120059</v>
      </c>
    </row>
    <row r="30" spans="2:12" ht="15.95" customHeight="1" thickTop="1" x14ac:dyDescent="0.2"/>
    <row r="31" spans="2:12" ht="15.95" customHeight="1" x14ac:dyDescent="0.2">
      <c r="C31" s="46"/>
    </row>
    <row r="43" ht="12" x14ac:dyDescent="0.2"/>
    <row r="44" ht="12" x14ac:dyDescent="0.2"/>
    <row r="45" ht="12" x14ac:dyDescent="0.2"/>
    <row r="46" ht="12" x14ac:dyDescent="0.2"/>
    <row r="47" ht="12" x14ac:dyDescent="0.2"/>
    <row r="48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</sheetData>
  <phoneticPr fontId="0" type="noConversion"/>
  <pageMargins left="0.75" right="0.75" top="0.75" bottom="1" header="0.5" footer="0.5"/>
  <pageSetup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133"/>
  <sheetViews>
    <sheetView workbookViewId="0">
      <selection activeCell="N29" sqref="N29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4" style="1" customWidth="1"/>
    <col min="4" max="4" width="10.140625" style="1" customWidth="1"/>
    <col min="5" max="5" width="7.7109375" style="1" customWidth="1"/>
    <col min="6" max="6" width="8" style="1" customWidth="1"/>
    <col min="7" max="7" width="4.2851562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17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18" t="str">
        <f>LAK!G2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17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18" t="s">
        <v>53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17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ARM!H9</f>
        <v>2015</v>
      </c>
      <c r="I9" s="58"/>
      <c r="J9" s="57">
        <f>ARM!J9</f>
        <v>2014</v>
      </c>
      <c r="K9" s="2"/>
      <c r="L9" s="43" t="s">
        <v>134</v>
      </c>
    </row>
    <row r="10" spans="1:12" ht="14.1" customHeight="1" x14ac:dyDescent="0.2">
      <c r="B10" s="29"/>
      <c r="C10" s="4" t="s">
        <v>21</v>
      </c>
      <c r="D10" s="14"/>
      <c r="E10" s="14"/>
      <c r="F10" s="14"/>
      <c r="G10" s="6"/>
      <c r="H10" s="4" t="s">
        <v>22</v>
      </c>
      <c r="I10" s="2"/>
      <c r="J10" s="4" t="s">
        <v>22</v>
      </c>
      <c r="K10" s="2"/>
      <c r="L10" s="4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City'!O29*LINC!D13</f>
        <v>21535.379999999997</v>
      </c>
      <c r="J13" s="8">
        <f>[1]LINC!$H$13</f>
        <v>20786.039999999997</v>
      </c>
      <c r="L13" s="8">
        <f>-H13+J13</f>
        <v>-749.34000000000015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9">
        <f>'WAPA Charges by City'!O127*LINC!D14</f>
        <v>283.44599999999997</v>
      </c>
      <c r="I14" s="9"/>
      <c r="J14" s="9">
        <f>[1]LINC!$H$14</f>
        <v>205.25399999999996</v>
      </c>
      <c r="L14" s="9">
        <f>-H14+J14</f>
        <v>-78.192000000000007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</row>
    <row r="17" spans="2:12" ht="15.95" customHeight="1" x14ac:dyDescent="0.2">
      <c r="C17" s="1" t="s">
        <v>42</v>
      </c>
      <c r="D17" s="1">
        <f>'WAPA Charges by City'!O225/1000</f>
        <v>1050.2809999999999</v>
      </c>
      <c r="E17" s="1" t="s">
        <v>43</v>
      </c>
      <c r="F17" s="75">
        <f>'WAPA Charges by City'!O249</f>
        <v>20.71</v>
      </c>
      <c r="G17" s="6"/>
      <c r="H17" s="9">
        <f>+ROUND(D17*F17,0)</f>
        <v>21751</v>
      </c>
      <c r="J17" s="9">
        <f>[1]LINC!$H$17</f>
        <v>20983</v>
      </c>
      <c r="L17" s="9">
        <f>-H17+J17</f>
        <v>-768</v>
      </c>
    </row>
    <row r="18" spans="2:12" ht="15.95" customHeight="1" x14ac:dyDescent="0.2">
      <c r="C18" s="1" t="s">
        <v>44</v>
      </c>
      <c r="D18" s="1">
        <f>'WAPA Charges by City'!O323/1000</f>
        <v>146.28700000000006</v>
      </c>
      <c r="E18" s="1" t="s">
        <v>43</v>
      </c>
      <c r="F18" s="30">
        <f>+ROUND(F17/10,3)</f>
        <v>2.0710000000000002</v>
      </c>
      <c r="G18" s="6"/>
      <c r="H18" s="9">
        <f>+ROUND(D18*F18,0)</f>
        <v>303</v>
      </c>
      <c r="J18" s="9">
        <f>[1]LINC!$H$18</f>
        <v>221</v>
      </c>
      <c r="L18" s="9">
        <f>-H18+J18</f>
        <v>-82</v>
      </c>
    </row>
    <row r="19" spans="2:12" ht="15.95" customHeight="1" x14ac:dyDescent="0.2">
      <c r="G19" s="6"/>
    </row>
    <row r="20" spans="2:12" ht="14.1" customHeight="1" x14ac:dyDescent="0.2">
      <c r="B20" s="5" t="s">
        <v>155</v>
      </c>
      <c r="D20" s="85">
        <f>ARM!D20</f>
        <v>237439</v>
      </c>
      <c r="E20" s="1" t="s">
        <v>157</v>
      </c>
      <c r="F20" s="84">
        <f>'WAPA Charges by City'!P29</f>
        <v>1.0590572627936039E-2</v>
      </c>
      <c r="G20" s="6"/>
      <c r="H20" s="1">
        <f>D20*F20</f>
        <v>2514.6149742045054</v>
      </c>
      <c r="J20" s="9">
        <f>[1]LINC!$H$20</f>
        <v>2821.0781189772579</v>
      </c>
      <c r="L20" s="9">
        <f>-H20+J20</f>
        <v>306.46314477275246</v>
      </c>
    </row>
    <row r="21" spans="2:12" ht="15.95" customHeight="1" x14ac:dyDescent="0.2">
      <c r="G21" s="6"/>
    </row>
    <row r="22" spans="2:12" ht="15.95" customHeight="1" x14ac:dyDescent="0.2">
      <c r="B22" s="1" t="s">
        <v>33</v>
      </c>
      <c r="D22" s="13"/>
      <c r="E22" s="2"/>
      <c r="F22" s="11"/>
      <c r="G22" s="6"/>
      <c r="H22" s="9">
        <v>0</v>
      </c>
      <c r="J22" s="9">
        <f>[1]LINC!$H$22</f>
        <v>0</v>
      </c>
      <c r="L22" s="9">
        <f>-H22+J22</f>
        <v>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46387.44097420451</v>
      </c>
      <c r="J23" s="12">
        <f>+SUM(J13:J22)</f>
        <v>45016.372118977255</v>
      </c>
      <c r="L23" s="12">
        <f>SUM(L13:L22)</f>
        <v>-1371.0688552272477</v>
      </c>
    </row>
    <row r="24" spans="2:12" ht="15.95" customHeight="1" thickTop="1" x14ac:dyDescent="0.2">
      <c r="G24" s="6"/>
    </row>
    <row r="25" spans="2:12" ht="15.95" customHeight="1" x14ac:dyDescent="0.2"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>
        <f>H23/('WAPA Charges by City'!O225/1000)</f>
        <v>44.16669536457816</v>
      </c>
      <c r="J29" s="15">
        <f>[1]LINC!$H$29</f>
        <v>44.430774510923293</v>
      </c>
      <c r="L29" s="15">
        <f>J29-H29</f>
        <v>0.26407914634513219</v>
      </c>
    </row>
    <row r="30" spans="2:12" ht="15.95" customHeight="1" thickTop="1" x14ac:dyDescent="0.2"/>
    <row r="31" spans="2:12" ht="15.95" customHeight="1" x14ac:dyDescent="0.2"/>
    <row r="43" ht="12" x14ac:dyDescent="0.2"/>
    <row r="44" ht="12" x14ac:dyDescent="0.2"/>
    <row r="45" ht="12" x14ac:dyDescent="0.2"/>
    <row r="46" ht="12" x14ac:dyDescent="0.2"/>
    <row r="47" ht="12" x14ac:dyDescent="0.2"/>
    <row r="48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</sheetData>
  <phoneticPr fontId="0" type="noConversion"/>
  <pageMargins left="0.75" right="0.75" top="0.75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L133"/>
  <sheetViews>
    <sheetView workbookViewId="0">
      <selection activeCell="H23" sqref="H23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4" style="1" customWidth="1"/>
    <col min="4" max="4" width="10.140625" style="1" customWidth="1"/>
    <col min="5" max="5" width="7.7109375" style="1" customWidth="1"/>
    <col min="6" max="6" width="8" style="1" customWidth="1"/>
    <col min="7" max="7" width="4.2851562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17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18" t="str">
        <f>LINC!G2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17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18" t="s">
        <v>54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17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ARM!H9</f>
        <v>2015</v>
      </c>
      <c r="I9" s="58"/>
      <c r="J9" s="57">
        <f>ARM!J9</f>
        <v>2014</v>
      </c>
      <c r="K9" s="2"/>
      <c r="L9" s="43" t="s">
        <v>134</v>
      </c>
    </row>
    <row r="10" spans="1:12" ht="14.1" customHeight="1" x14ac:dyDescent="0.2">
      <c r="B10" s="29"/>
      <c r="C10" s="4" t="s">
        <v>21</v>
      </c>
      <c r="D10" s="14"/>
      <c r="E10" s="14"/>
      <c r="F10" s="14"/>
      <c r="G10" s="6"/>
      <c r="H10" s="4" t="s">
        <v>22</v>
      </c>
      <c r="I10" s="2"/>
      <c r="J10" s="4" t="s">
        <v>22</v>
      </c>
      <c r="K10" s="2"/>
      <c r="L10" s="4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City'!O30*LIND!D13</f>
        <v>63465.84</v>
      </c>
      <c r="J13" s="8">
        <f>[1]LIND!$H$13</f>
        <v>60729.119999999995</v>
      </c>
      <c r="L13" s="8">
        <f>-H13+J13</f>
        <v>-2736.7200000000012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9">
        <f>'WAPA Charges by City'!O128*LIND!D14</f>
        <v>1192.4279999999999</v>
      </c>
      <c r="I14" s="9"/>
      <c r="J14" s="9">
        <f>[1]LIND!$H$14</f>
        <v>902.46599999999989</v>
      </c>
      <c r="L14" s="9">
        <f>-H14+J14</f>
        <v>-289.96199999999999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</row>
    <row r="17" spans="2:12" ht="15.95" customHeight="1" x14ac:dyDescent="0.2">
      <c r="C17" s="1" t="s">
        <v>42</v>
      </c>
      <c r="D17" s="1">
        <f>'WAPA Charges by City'!O226/1000</f>
        <v>3110.761</v>
      </c>
      <c r="E17" s="1" t="s">
        <v>43</v>
      </c>
      <c r="F17" s="75">
        <f>'WAPA Charges by City'!O249</f>
        <v>20.71</v>
      </c>
      <c r="G17" s="6"/>
      <c r="H17" s="9">
        <f>+ROUND(D17*F17,0)</f>
        <v>64424</v>
      </c>
      <c r="J17" s="9">
        <f>[1]LIND!$H$17</f>
        <v>61414</v>
      </c>
      <c r="L17" s="9">
        <f>-H17+J17</f>
        <v>-3010</v>
      </c>
    </row>
    <row r="18" spans="2:12" ht="15.95" customHeight="1" x14ac:dyDescent="0.2">
      <c r="C18" s="1" t="s">
        <v>44</v>
      </c>
      <c r="D18" s="1">
        <f>'WAPA Charges by City'!O324/1000</f>
        <v>650.97899999999993</v>
      </c>
      <c r="E18" s="1" t="s">
        <v>43</v>
      </c>
      <c r="F18" s="30">
        <f>+ROUND(F17/10,3)</f>
        <v>2.0710000000000002</v>
      </c>
      <c r="G18" s="6"/>
      <c r="H18" s="9">
        <f>+ROUND(D18*F18,0)</f>
        <v>1348</v>
      </c>
      <c r="J18" s="9">
        <f>[1]LIND!$H$18</f>
        <v>1032</v>
      </c>
      <c r="L18" s="9">
        <f>-H18+J18</f>
        <v>-316</v>
      </c>
    </row>
    <row r="19" spans="2:12" ht="15.95" customHeight="1" x14ac:dyDescent="0.2">
      <c r="G19" s="6"/>
    </row>
    <row r="20" spans="2:12" ht="14.1" customHeight="1" x14ac:dyDescent="0.2">
      <c r="B20" s="5" t="s">
        <v>155</v>
      </c>
      <c r="D20" s="85">
        <f>ARM!D20</f>
        <v>237439</v>
      </c>
      <c r="E20" s="1" t="s">
        <v>157</v>
      </c>
      <c r="F20" s="84">
        <f>'WAPA Charges by City'!P30</f>
        <v>3.1210946262056592E-2</v>
      </c>
      <c r="G20" s="6"/>
      <c r="H20" s="1">
        <f>D20*F20</f>
        <v>7410.6958695164549</v>
      </c>
      <c r="J20" s="9">
        <f>[1]LIND!$H$20</f>
        <v>8242.1467300526783</v>
      </c>
      <c r="L20" s="9">
        <f>-H20+J20</f>
        <v>831.45086053622344</v>
      </c>
    </row>
    <row r="21" spans="2:12" ht="15.95" customHeight="1" x14ac:dyDescent="0.2">
      <c r="G21" s="6"/>
    </row>
    <row r="22" spans="2:12" ht="15.95" customHeight="1" x14ac:dyDescent="0.2">
      <c r="B22" s="1" t="s">
        <v>33</v>
      </c>
      <c r="D22" s="13"/>
      <c r="E22" s="2"/>
      <c r="F22" s="11"/>
      <c r="G22" s="6"/>
      <c r="H22" s="9">
        <f>'WAPA Charges by City'!O405</f>
        <v>372000</v>
      </c>
      <c r="J22" s="9">
        <f>[1]LIND!$H$22</f>
        <v>303600</v>
      </c>
      <c r="L22" s="9">
        <f>-H22+J22</f>
        <v>-68400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509840.96386951645</v>
      </c>
      <c r="J23" s="12">
        <f>+SUM(J13:J22)</f>
        <v>435919.73273005267</v>
      </c>
      <c r="L23" s="12">
        <f>SUM(L13:L22)</f>
        <v>-73921.23113946378</v>
      </c>
    </row>
    <row r="24" spans="2:12" ht="15.95" customHeight="1" thickTop="1" x14ac:dyDescent="0.2">
      <c r="G24" s="6"/>
    </row>
    <row r="25" spans="2:12" ht="15.95" customHeight="1" x14ac:dyDescent="0.2"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>
        <f>H23/('WAPA Charges by City'!O226/1000)</f>
        <v>163.89589681416106</v>
      </c>
      <c r="J29" s="15">
        <f>[1]LIND!$H$29</f>
        <v>146.99991863946511</v>
      </c>
      <c r="L29" s="15">
        <f>J29-H29</f>
        <v>-16.895978174695955</v>
      </c>
    </row>
    <row r="30" spans="2:12" ht="15.95" customHeight="1" thickTop="1" x14ac:dyDescent="0.2"/>
    <row r="31" spans="2:12" ht="15.95" customHeight="1" x14ac:dyDescent="0.2"/>
    <row r="43" ht="12" x14ac:dyDescent="0.2"/>
    <row r="44" ht="12" x14ac:dyDescent="0.2"/>
    <row r="45" ht="12" x14ac:dyDescent="0.2"/>
    <row r="46" ht="12" x14ac:dyDescent="0.2"/>
    <row r="47" ht="12" x14ac:dyDescent="0.2"/>
    <row r="48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</sheetData>
  <phoneticPr fontId="0" type="noConversion"/>
  <pageMargins left="0.75" right="0.75" top="0.75" bottom="1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L133"/>
  <sheetViews>
    <sheetView workbookViewId="0">
      <selection activeCell="N29" sqref="N29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4" style="1" customWidth="1"/>
    <col min="4" max="4" width="10.140625" style="1" customWidth="1"/>
    <col min="5" max="5" width="7.7109375" style="1" customWidth="1"/>
    <col min="6" max="6" width="8" style="1" customWidth="1"/>
    <col min="7" max="7" width="4.2851562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17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18" t="str">
        <f>LIND!G2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17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18" t="s">
        <v>55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17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ARM!H9</f>
        <v>2015</v>
      </c>
      <c r="I9" s="58"/>
      <c r="J9" s="57">
        <f>ARM!J9</f>
        <v>2014</v>
      </c>
      <c r="K9" s="2"/>
      <c r="L9" s="43" t="s">
        <v>134</v>
      </c>
    </row>
    <row r="10" spans="1:12" ht="14.1" customHeight="1" x14ac:dyDescent="0.2">
      <c r="B10" s="29"/>
      <c r="C10" s="4" t="s">
        <v>21</v>
      </c>
      <c r="D10" s="14"/>
      <c r="E10" s="14"/>
      <c r="F10" s="14"/>
      <c r="G10" s="6"/>
      <c r="H10" s="4" t="s">
        <v>22</v>
      </c>
      <c r="I10" s="2"/>
      <c r="J10" s="4" t="s">
        <v>22</v>
      </c>
      <c r="K10" s="2"/>
      <c r="L10" s="4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City'!O31*LUC!D13</f>
        <v>9154.98</v>
      </c>
      <c r="J13" s="8">
        <f>[1]LUC!$H$13</f>
        <v>8861.76</v>
      </c>
      <c r="L13" s="8">
        <f>-H13+J13</f>
        <v>-293.21999999999935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9">
        <f>'WAPA Charges by City'!O129*LUC!D14</f>
        <v>107.51399999999998</v>
      </c>
      <c r="I14" s="9"/>
      <c r="J14" s="9">
        <f>[1]LUC!$H$14</f>
        <v>78.191999999999993</v>
      </c>
      <c r="L14" s="9">
        <f>-H14+J14</f>
        <v>-29.321999999999989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</row>
    <row r="17" spans="2:12" ht="15.95" customHeight="1" x14ac:dyDescent="0.2">
      <c r="C17" s="1" t="s">
        <v>42</v>
      </c>
      <c r="D17" s="1">
        <f>'WAPA Charges by City'!O227/1000</f>
        <v>440.61900000000003</v>
      </c>
      <c r="E17" s="1" t="s">
        <v>43</v>
      </c>
      <c r="F17" s="75">
        <f>'WAPA Charges by City'!O249</f>
        <v>20.71</v>
      </c>
      <c r="G17" s="6"/>
      <c r="H17" s="9">
        <f>+ROUND(D17*F17,0)</f>
        <v>9125</v>
      </c>
      <c r="J17" s="9">
        <f>[1]LUC!$H$17</f>
        <v>8821</v>
      </c>
      <c r="L17" s="9">
        <f>-H17+J17</f>
        <v>-304</v>
      </c>
    </row>
    <row r="18" spans="2:12" ht="15.95" customHeight="1" x14ac:dyDescent="0.2">
      <c r="C18" s="1" t="s">
        <v>44</v>
      </c>
      <c r="D18" s="1">
        <f>'WAPA Charges by City'!O325/1000</f>
        <v>56.314000000000036</v>
      </c>
      <c r="E18" s="1" t="s">
        <v>43</v>
      </c>
      <c r="F18" s="30">
        <f>+ROUND(F17/10,3)</f>
        <v>2.0710000000000002</v>
      </c>
      <c r="G18" s="6"/>
      <c r="H18" s="9">
        <f>+ROUND(D18*F18,0)</f>
        <v>117</v>
      </c>
      <c r="J18" s="9">
        <f>[1]LUC!$H$18</f>
        <v>84</v>
      </c>
      <c r="L18" s="9">
        <f>-H18+J18</f>
        <v>-33</v>
      </c>
    </row>
    <row r="19" spans="2:12" ht="15.95" customHeight="1" x14ac:dyDescent="0.2">
      <c r="G19" s="6"/>
    </row>
    <row r="20" spans="2:12" ht="14.1" customHeight="1" x14ac:dyDescent="0.2">
      <c r="B20" s="5" t="s">
        <v>155</v>
      </c>
      <c r="D20" s="85">
        <f>ARM!D20</f>
        <v>237439</v>
      </c>
      <c r="E20" s="1" t="s">
        <v>157</v>
      </c>
      <c r="F20" s="84">
        <f>'WAPA Charges by City'!P31</f>
        <v>4.502195020347999E-3</v>
      </c>
      <c r="G20" s="6"/>
      <c r="H20" s="1">
        <f>D20*F20</f>
        <v>1068.9966834364086</v>
      </c>
      <c r="J20" s="9">
        <f>[1]LUC!$H$20</f>
        <v>1202.7166902222793</v>
      </c>
      <c r="L20" s="9">
        <f>-H20+J20</f>
        <v>133.72000678587074</v>
      </c>
    </row>
    <row r="21" spans="2:12" ht="15.95" customHeight="1" x14ac:dyDescent="0.2">
      <c r="G21" s="6"/>
    </row>
    <row r="22" spans="2:12" ht="15.95" customHeight="1" x14ac:dyDescent="0.2">
      <c r="B22" s="1" t="s">
        <v>33</v>
      </c>
      <c r="D22" s="13"/>
      <c r="E22" s="2"/>
      <c r="F22" s="11"/>
      <c r="G22" s="6"/>
      <c r="H22" s="9">
        <v>0</v>
      </c>
      <c r="J22" s="9">
        <f>[1]LUC!$H$22</f>
        <v>0</v>
      </c>
      <c r="L22" s="9">
        <f>-H22+J22</f>
        <v>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19573.490683436408</v>
      </c>
      <c r="J23" s="12">
        <f>+SUM(J13:J22)</f>
        <v>19047.668690222275</v>
      </c>
      <c r="L23" s="12">
        <f>SUM(L13:L22)</f>
        <v>-525.82199321412861</v>
      </c>
    </row>
    <row r="24" spans="2:12" ht="15.95" customHeight="1" thickTop="1" x14ac:dyDescent="0.2">
      <c r="G24" s="6"/>
    </row>
    <row r="25" spans="2:12" ht="15.95" customHeight="1" x14ac:dyDescent="0.2"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>
        <f>H23/('WAPA Charges by City'!O227/1000)</f>
        <v>44.422711420606937</v>
      </c>
      <c r="J29" s="15">
        <f>[1]LUC!$H$29</f>
        <v>44.719765715397862</v>
      </c>
      <c r="L29" s="15">
        <f>J29-H29</f>
        <v>0.29705429479092516</v>
      </c>
    </row>
    <row r="30" spans="2:12" ht="15.95" customHeight="1" thickTop="1" x14ac:dyDescent="0.2"/>
    <row r="31" spans="2:12" ht="15.95" customHeight="1" x14ac:dyDescent="0.2"/>
    <row r="43" ht="12" x14ac:dyDescent="0.2"/>
    <row r="44" ht="12" x14ac:dyDescent="0.2"/>
    <row r="45" ht="12" x14ac:dyDescent="0.2"/>
    <row r="46" ht="12" x14ac:dyDescent="0.2"/>
    <row r="47" ht="12" x14ac:dyDescent="0.2"/>
    <row r="48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</sheetData>
  <phoneticPr fontId="0" type="noConversion"/>
  <pageMargins left="0.75" right="0.75" top="0.75" bottom="1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L133"/>
  <sheetViews>
    <sheetView workbookViewId="0">
      <selection activeCell="N29" sqref="N29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4" style="1" customWidth="1"/>
    <col min="4" max="4" width="10.140625" style="1" customWidth="1"/>
    <col min="5" max="5" width="7.7109375" style="1" customWidth="1"/>
    <col min="6" max="6" width="8" style="1" customWidth="1"/>
    <col min="7" max="7" width="4.2851562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17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18" t="str">
        <f>LUC!G2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17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18" t="s">
        <v>56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17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ARM!H9</f>
        <v>2015</v>
      </c>
      <c r="I9" s="58"/>
      <c r="J9" s="57">
        <f>ARM!J9</f>
        <v>2014</v>
      </c>
      <c r="K9" s="2"/>
      <c r="L9" s="43" t="s">
        <v>134</v>
      </c>
    </row>
    <row r="10" spans="1:12" ht="14.1" customHeight="1" x14ac:dyDescent="0.2">
      <c r="B10" s="29"/>
      <c r="C10" s="4" t="s">
        <v>21</v>
      </c>
      <c r="D10" s="14"/>
      <c r="E10" s="14"/>
      <c r="F10" s="14"/>
      <c r="G10" s="6"/>
      <c r="H10" s="4" t="s">
        <v>22</v>
      </c>
      <c r="I10" s="2"/>
      <c r="J10" s="4" t="s">
        <v>22</v>
      </c>
      <c r="K10" s="2"/>
      <c r="L10" s="4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City'!O32*MAN!D13</f>
        <v>24500.16</v>
      </c>
      <c r="J13" s="8">
        <f>[1]MAN!$H$13</f>
        <v>23457.599999999999</v>
      </c>
      <c r="L13" s="8">
        <f>-H13+J13</f>
        <v>-1042.5600000000013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9">
        <f>'WAPA Charges by City'!O130*MAN!D14</f>
        <v>469.15199999999993</v>
      </c>
      <c r="I14" s="9"/>
      <c r="J14" s="9">
        <f>[1]MAN!$H$14</f>
        <v>358.37999999999994</v>
      </c>
      <c r="L14" s="9">
        <f>-H14+J14</f>
        <v>-110.77199999999999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</row>
    <row r="17" spans="2:12" ht="15.95" customHeight="1" x14ac:dyDescent="0.2">
      <c r="C17" s="1" t="s">
        <v>42</v>
      </c>
      <c r="D17" s="1">
        <f>'WAPA Charges by City'!O228/1000</f>
        <v>1201.0719999999999</v>
      </c>
      <c r="E17" s="1" t="s">
        <v>43</v>
      </c>
      <c r="F17" s="75">
        <f>'WAPA Charges by City'!O249</f>
        <v>20.71</v>
      </c>
      <c r="G17" s="6"/>
      <c r="H17" s="9">
        <f>+ROUND(D17*F17,0)</f>
        <v>24874</v>
      </c>
      <c r="J17" s="9">
        <f>[1]MAN!$H$17</f>
        <v>23689</v>
      </c>
      <c r="L17" s="9">
        <f>-H17+J17</f>
        <v>-1185</v>
      </c>
    </row>
    <row r="18" spans="2:12" ht="15.95" customHeight="1" x14ac:dyDescent="0.2">
      <c r="C18" s="1" t="s">
        <v>44</v>
      </c>
      <c r="D18" s="1">
        <f>'WAPA Charges by City'!O326/1000</f>
        <v>258.08699999999993</v>
      </c>
      <c r="E18" s="1" t="s">
        <v>43</v>
      </c>
      <c r="F18" s="30">
        <f>+ROUND(F17/10,3)</f>
        <v>2.0710000000000002</v>
      </c>
      <c r="G18" s="6"/>
      <c r="H18" s="9">
        <f>+ROUND(D18*F18,0)</f>
        <v>534</v>
      </c>
      <c r="J18" s="9">
        <f>[1]MAN!$H$18</f>
        <v>410</v>
      </c>
      <c r="L18" s="9">
        <f>-H18+J18</f>
        <v>-124</v>
      </c>
    </row>
    <row r="19" spans="2:12" ht="15.95" customHeight="1" x14ac:dyDescent="0.2">
      <c r="G19" s="6"/>
    </row>
    <row r="20" spans="2:12" ht="14.1" customHeight="1" x14ac:dyDescent="0.2">
      <c r="B20" s="5" t="s">
        <v>155</v>
      </c>
      <c r="D20" s="85">
        <f>ARM!D20</f>
        <v>237439</v>
      </c>
      <c r="E20" s="1" t="s">
        <v>157</v>
      </c>
      <c r="F20" s="84">
        <f>'WAPA Charges by City'!P32</f>
        <v>1.2048578844490019E-2</v>
      </c>
      <c r="G20" s="6"/>
      <c r="H20" s="1">
        <f>D20*F20</f>
        <v>2860.8025122568656</v>
      </c>
      <c r="J20" s="9">
        <f>[1]MAN!$H$20</f>
        <v>3183.6618270589747</v>
      </c>
      <c r="L20" s="9">
        <f>-H20+J20</f>
        <v>322.85931480210911</v>
      </c>
    </row>
    <row r="21" spans="2:12" ht="15.95" customHeight="1" x14ac:dyDescent="0.2">
      <c r="G21" s="6"/>
    </row>
    <row r="22" spans="2:12" ht="15.95" customHeight="1" x14ac:dyDescent="0.2">
      <c r="B22" s="1" t="s">
        <v>33</v>
      </c>
      <c r="D22" s="13"/>
      <c r="E22" s="2"/>
      <c r="F22" s="11"/>
      <c r="G22" s="6"/>
      <c r="H22" s="9">
        <v>0</v>
      </c>
      <c r="J22" s="9">
        <f>[1]MAN!$H$22</f>
        <v>0</v>
      </c>
      <c r="L22" s="9">
        <f>-H22+J22</f>
        <v>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53238.114512256863</v>
      </c>
      <c r="J23" s="12">
        <f>+SUM(J13:J22)</f>
        <v>51098.641827058971</v>
      </c>
      <c r="L23" s="12">
        <f>SUM(L13:L22)</f>
        <v>-2139.4726851978921</v>
      </c>
    </row>
    <row r="24" spans="2:12" ht="15.95" customHeight="1" thickTop="1" x14ac:dyDescent="0.2">
      <c r="G24" s="6"/>
    </row>
    <row r="25" spans="2:12" ht="15.95" customHeight="1" x14ac:dyDescent="0.2"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>
        <f>H23/('WAPA Charges by City'!O228/1000)</f>
        <v>44.325497982016792</v>
      </c>
      <c r="J29" s="15">
        <f>[1]MAN!$H$29</f>
        <v>44.673439690179251</v>
      </c>
      <c r="L29" s="15">
        <f>J29-H29</f>
        <v>0.34794170816245895</v>
      </c>
    </row>
    <row r="30" spans="2:12" ht="15.95" customHeight="1" thickTop="1" x14ac:dyDescent="0.2"/>
    <row r="31" spans="2:12" ht="15.95" customHeight="1" x14ac:dyDescent="0.2"/>
    <row r="43" ht="12" x14ac:dyDescent="0.2"/>
    <row r="44" ht="12" x14ac:dyDescent="0.2"/>
    <row r="45" ht="12" x14ac:dyDescent="0.2"/>
    <row r="46" ht="12" x14ac:dyDescent="0.2"/>
    <row r="47" ht="12" x14ac:dyDescent="0.2"/>
    <row r="48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</sheetData>
  <phoneticPr fontId="0" type="noConversion"/>
  <pageMargins left="0.75" right="0.75" top="0.75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L31"/>
  <sheetViews>
    <sheetView workbookViewId="0">
      <selection activeCell="J13" sqref="J13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4.7109375" style="1" customWidth="1"/>
    <col min="4" max="4" width="10.140625" style="1" customWidth="1"/>
    <col min="5" max="5" width="7.7109375" style="1" customWidth="1"/>
    <col min="6" max="6" width="8" style="1" customWidth="1"/>
    <col min="7" max="7" width="4.2851562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17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18" t="str">
        <f>SUMMARY!B2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17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17" t="s">
        <v>129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17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SUMMARY!F8</f>
        <v>2015</v>
      </c>
      <c r="I9" s="58"/>
      <c r="J9" s="57">
        <f>SUMMARY!H8</f>
        <v>2014</v>
      </c>
      <c r="K9" s="2"/>
      <c r="L9" s="43" t="s">
        <v>134</v>
      </c>
    </row>
    <row r="10" spans="1:12" ht="14.1" customHeight="1" x14ac:dyDescent="0.2">
      <c r="B10" s="29"/>
      <c r="C10" s="4" t="s">
        <v>21</v>
      </c>
      <c r="D10" s="14"/>
      <c r="E10" s="14"/>
      <c r="F10" s="14"/>
      <c r="G10" s="6"/>
      <c r="H10" s="4" t="s">
        <v>22</v>
      </c>
      <c r="I10" s="2"/>
      <c r="J10" s="4" t="s">
        <v>22</v>
      </c>
      <c r="K10" s="2"/>
      <c r="L10" s="4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City'!O6*D13</f>
        <v>23718.239999999998</v>
      </c>
      <c r="J13" s="8">
        <f>[1]ARM!$H$13</f>
        <v>23783.399999999998</v>
      </c>
      <c r="L13" s="8">
        <f>-H13+J13</f>
        <v>65.159999999999854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9">
        <f>'WAPA Charges by City'!O104*D14</f>
        <v>0</v>
      </c>
      <c r="I14" s="9"/>
      <c r="J14" s="9">
        <f>[1]ARM!$H$14</f>
        <v>0</v>
      </c>
      <c r="L14" s="9">
        <f>-H14+J14</f>
        <v>0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</row>
    <row r="17" spans="2:12" ht="15.95" customHeight="1" x14ac:dyDescent="0.2">
      <c r="C17" s="1" t="s">
        <v>42</v>
      </c>
      <c r="D17" s="9">
        <f>'WAPA Charges by City'!O202/1000</f>
        <v>1146.432</v>
      </c>
      <c r="E17" s="1" t="s">
        <v>43</v>
      </c>
      <c r="F17" s="75">
        <f>'WAPA Charges by City'!O249</f>
        <v>20.71</v>
      </c>
      <c r="G17" s="6"/>
      <c r="H17" s="9">
        <f>+ROUND(D17*F17,0)</f>
        <v>23743</v>
      </c>
      <c r="J17" s="9">
        <f>[1]ARM!$H$17</f>
        <v>23813</v>
      </c>
      <c r="L17" s="9">
        <f>-H17+J17</f>
        <v>70</v>
      </c>
    </row>
    <row r="18" spans="2:12" ht="15.95" customHeight="1" x14ac:dyDescent="0.2">
      <c r="C18" s="1" t="s">
        <v>44</v>
      </c>
      <c r="D18" s="9">
        <f>'WAPA Charges by City'!O300/1000</f>
        <v>0</v>
      </c>
      <c r="E18" s="1" t="s">
        <v>43</v>
      </c>
      <c r="F18" s="30">
        <f>+ROUND(F17/10,3)</f>
        <v>2.0710000000000002</v>
      </c>
      <c r="G18" s="6"/>
      <c r="H18" s="9">
        <f>+ROUND(D18*F18,0)</f>
        <v>0</v>
      </c>
      <c r="J18" s="9">
        <f>[1]ARM!$H$18</f>
        <v>0</v>
      </c>
      <c r="L18" s="9">
        <f>-H18+J18</f>
        <v>0</v>
      </c>
    </row>
    <row r="19" spans="2:12" ht="15.95" customHeight="1" x14ac:dyDescent="0.2">
      <c r="G19" s="6"/>
      <c r="J19" s="9"/>
    </row>
    <row r="20" spans="2:12" ht="14.1" customHeight="1" x14ac:dyDescent="0.2">
      <c r="B20" s="5" t="s">
        <v>155</v>
      </c>
      <c r="D20" s="85">
        <f>[2]Alloc!$N$26</f>
        <v>237439</v>
      </c>
      <c r="E20" s="1" t="s">
        <v>157</v>
      </c>
      <c r="F20" s="84">
        <f>'WAPA Charges by City'!P6</f>
        <v>1.1664049732431826E-2</v>
      </c>
      <c r="G20" s="6"/>
      <c r="H20" s="1">
        <f>D20*F20</f>
        <v>2769.5003044188802</v>
      </c>
      <c r="J20" s="9">
        <f>[1]ARM!$H$20</f>
        <v>3227.8793524347934</v>
      </c>
      <c r="L20" s="9">
        <f>-H20+J20</f>
        <v>458.37904801591321</v>
      </c>
    </row>
    <row r="21" spans="2:12" ht="15.95" customHeight="1" x14ac:dyDescent="0.2">
      <c r="G21" s="6"/>
    </row>
    <row r="22" spans="2:12" ht="15.95" customHeight="1" x14ac:dyDescent="0.2">
      <c r="B22" s="1" t="s">
        <v>33</v>
      </c>
      <c r="D22" s="13"/>
      <c r="E22" s="2"/>
      <c r="F22" s="11"/>
      <c r="G22" s="6"/>
      <c r="H22" s="9">
        <f>'WAPA Charges by City'!O398</f>
        <v>240000</v>
      </c>
      <c r="J22" s="9">
        <f>[1]ARM!$H$22</f>
        <v>204000</v>
      </c>
      <c r="L22" s="9">
        <f>-H22+J22</f>
        <v>-36000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290230.7403044189</v>
      </c>
      <c r="J23" s="12">
        <f>+SUM(J13:J22)</f>
        <v>254824.27935243479</v>
      </c>
      <c r="L23" s="12">
        <f>SUM(L13:L22)</f>
        <v>-35406.460951984089</v>
      </c>
    </row>
    <row r="24" spans="2:12" ht="15.95" customHeight="1" thickTop="1" x14ac:dyDescent="0.2">
      <c r="G24" s="6"/>
    </row>
    <row r="25" spans="2:12" ht="15.95" customHeight="1" x14ac:dyDescent="0.2"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>
        <f>H23/('WAPA Charges by City'!O202/1000)</f>
        <v>253.16001324493638</v>
      </c>
      <c r="J29" s="15">
        <f>[1]ARM!$H$29</f>
        <v>221.62313858426469</v>
      </c>
      <c r="L29" s="15">
        <f>J29-H29</f>
        <v>-31.536874660671685</v>
      </c>
    </row>
    <row r="30" spans="2:12" ht="15.95" customHeight="1" thickTop="1" x14ac:dyDescent="0.2"/>
    <row r="31" spans="2:12" ht="15.95" customHeight="1" x14ac:dyDescent="0.2">
      <c r="C31" s="46"/>
    </row>
  </sheetData>
  <phoneticPr fontId="0" type="noConversion"/>
  <pageMargins left="0.75" right="0.75" top="0.75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workbookViewId="0">
      <selection activeCell="J30" sqref="J30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4" style="1" customWidth="1"/>
    <col min="4" max="4" width="10.140625" style="1" customWidth="1"/>
    <col min="5" max="5" width="7.7109375" style="1" customWidth="1"/>
    <col min="6" max="6" width="8" style="1" customWidth="1"/>
    <col min="7" max="7" width="4.2851562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132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133" t="str">
        <f>LUC!G2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132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133" t="s">
        <v>193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132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ARM!H9</f>
        <v>2015</v>
      </c>
      <c r="I9" s="58"/>
      <c r="J9" s="57">
        <f>ARM!J9</f>
        <v>2014</v>
      </c>
      <c r="K9" s="2"/>
      <c r="L9" s="43" t="s">
        <v>134</v>
      </c>
    </row>
    <row r="10" spans="1:12" ht="14.1" customHeight="1" x14ac:dyDescent="0.2">
      <c r="B10" s="29"/>
      <c r="C10" s="134" t="s">
        <v>21</v>
      </c>
      <c r="D10" s="14"/>
      <c r="E10" s="14"/>
      <c r="F10" s="14"/>
      <c r="G10" s="6"/>
      <c r="H10" s="134" t="s">
        <v>22</v>
      </c>
      <c r="I10" s="2"/>
      <c r="J10" s="134" t="s">
        <v>22</v>
      </c>
      <c r="K10" s="2"/>
      <c r="L10" s="134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City'!O83</f>
        <v>16909.02</v>
      </c>
      <c r="J13" s="8">
        <f>[1]MEA!$H$13</f>
        <v>17267.399999999998</v>
      </c>
      <c r="L13" s="8">
        <f>-H13+J13</f>
        <v>358.37999999999738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9">
        <f>'WAPA Charges by City'!O131</f>
        <v>0</v>
      </c>
      <c r="I14" s="9"/>
      <c r="J14" s="9">
        <f>[1]MEA!$H$14</f>
        <v>0</v>
      </c>
      <c r="L14" s="9">
        <f>-H14+J14</f>
        <v>0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</row>
    <row r="17" spans="2:12" ht="15.95" customHeight="1" x14ac:dyDescent="0.2">
      <c r="C17" s="1" t="s">
        <v>42</v>
      </c>
      <c r="D17" s="1">
        <f>'WAPA Charges by City'!O229/1000</f>
        <v>804.44499999999994</v>
      </c>
      <c r="E17" s="1" t="s">
        <v>43</v>
      </c>
      <c r="F17" s="75">
        <f>'WAPA Charges by City'!O249</f>
        <v>20.71</v>
      </c>
      <c r="G17" s="6"/>
      <c r="H17" s="9">
        <f>+ROUND(D17*F17,0)</f>
        <v>16660</v>
      </c>
      <c r="J17" s="9">
        <f>[1]MEA!$H$17</f>
        <v>17013</v>
      </c>
      <c r="L17" s="9">
        <f>-H17+J17</f>
        <v>353</v>
      </c>
    </row>
    <row r="18" spans="2:12" ht="15.95" customHeight="1" x14ac:dyDescent="0.2">
      <c r="C18" s="1" t="s">
        <v>44</v>
      </c>
      <c r="D18" s="1">
        <f>'WAPA Charges by City'!O327/1000</f>
        <v>0</v>
      </c>
      <c r="E18" s="1" t="s">
        <v>43</v>
      </c>
      <c r="F18" s="30">
        <f>+ROUND(F17/10,3)</f>
        <v>2.0710000000000002</v>
      </c>
      <c r="G18" s="6"/>
      <c r="H18" s="9">
        <f>+ROUND(D18*F18,0)</f>
        <v>0</v>
      </c>
      <c r="J18" s="9">
        <f>[1]MEA!$H$18</f>
        <v>0</v>
      </c>
      <c r="L18" s="9">
        <f>-H18+J18</f>
        <v>0</v>
      </c>
    </row>
    <row r="19" spans="2:12" ht="15.95" customHeight="1" x14ac:dyDescent="0.2">
      <c r="G19" s="6"/>
    </row>
    <row r="20" spans="2:12" ht="14.1" customHeight="1" x14ac:dyDescent="0.2">
      <c r="B20" s="5" t="s">
        <v>155</v>
      </c>
      <c r="D20" s="85">
        <f>ARM!D20</f>
        <v>237439</v>
      </c>
      <c r="E20" s="1" t="s">
        <v>157</v>
      </c>
      <c r="F20" s="84">
        <f>'WAPA Charges by City'!P33</f>
        <v>8.3154420482584035E-3</v>
      </c>
      <c r="G20" s="6"/>
      <c r="H20" s="1">
        <f>D20*F20</f>
        <v>1974.4102444964271</v>
      </c>
      <c r="J20" s="9">
        <f>[1]MEA!$H$20</f>
        <v>2343.5288449184122</v>
      </c>
      <c r="L20" s="9">
        <f>-H20+J20</f>
        <v>369.11860042198509</v>
      </c>
    </row>
    <row r="21" spans="2:12" ht="15.95" customHeight="1" x14ac:dyDescent="0.2">
      <c r="G21" s="6"/>
    </row>
    <row r="22" spans="2:12" ht="15.95" customHeight="1" x14ac:dyDescent="0.2">
      <c r="B22" s="1" t="s">
        <v>33</v>
      </c>
      <c r="D22" s="13"/>
      <c r="E22" s="2"/>
      <c r="F22" s="11"/>
      <c r="G22" s="6"/>
      <c r="H22" s="9">
        <v>0</v>
      </c>
      <c r="J22" s="9">
        <f>[1]MEA!$H$22</f>
        <v>0</v>
      </c>
      <c r="L22" s="9">
        <f>-H22+J22</f>
        <v>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35543.430244496434</v>
      </c>
      <c r="J23" s="12">
        <f>+SUM(J13:J22)</f>
        <v>36623.92884491841</v>
      </c>
      <c r="L23" s="12">
        <f>SUM(L13:L22)</f>
        <v>1080.4986004219825</v>
      </c>
    </row>
    <row r="24" spans="2:12" ht="15.95" customHeight="1" thickTop="1" x14ac:dyDescent="0.2">
      <c r="G24" s="6"/>
    </row>
    <row r="25" spans="2:12" ht="15.95" customHeight="1" x14ac:dyDescent="0.2"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>
        <f>H23/('WAPA Charges by City'!O229/1000)</f>
        <v>44.183791613468216</v>
      </c>
      <c r="J29" s="15">
        <f>[1]MEA!$H$29</f>
        <v>44.581775830698</v>
      </c>
      <c r="L29" s="15">
        <f>J29-H29</f>
        <v>0.39798421722978361</v>
      </c>
    </row>
    <row r="30" spans="2:12" ht="15.95" customHeight="1" thickTop="1" x14ac:dyDescent="0.2"/>
    <row r="31" spans="2:12" ht="15.95" customHeight="1" x14ac:dyDescent="0.2"/>
    <row r="43" ht="12" x14ac:dyDescent="0.2"/>
    <row r="44" ht="12" x14ac:dyDescent="0.2"/>
    <row r="45" ht="12" x14ac:dyDescent="0.2"/>
    <row r="46" ht="12" x14ac:dyDescent="0.2"/>
    <row r="47" ht="12" x14ac:dyDescent="0.2"/>
    <row r="48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</sheetData>
  <pageMargins left="0.75" right="0.75" top="0.75" bottom="1" header="0.5" footer="0.5"/>
  <pageSetup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L133"/>
  <sheetViews>
    <sheetView workbookViewId="0">
      <selection activeCell="H20" sqref="H20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4" style="1" customWidth="1"/>
    <col min="4" max="4" width="10.140625" style="1" customWidth="1"/>
    <col min="5" max="5" width="7.7109375" style="1" customWidth="1"/>
    <col min="6" max="6" width="8" style="1" customWidth="1"/>
    <col min="7" max="7" width="4.2851562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55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56" t="str">
        <f>MAN!G2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55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107" t="s">
        <v>171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55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ARM!H9</f>
        <v>2015</v>
      </c>
      <c r="I9" s="58"/>
      <c r="J9" s="57">
        <f>ARM!J9</f>
        <v>2014</v>
      </c>
      <c r="K9" s="2"/>
      <c r="L9" s="43" t="s">
        <v>134</v>
      </c>
    </row>
    <row r="10" spans="1:12" ht="14.1" customHeight="1" x14ac:dyDescent="0.2">
      <c r="B10" s="29"/>
      <c r="C10" s="4" t="s">
        <v>21</v>
      </c>
      <c r="D10" s="14"/>
      <c r="E10" s="14"/>
      <c r="F10" s="14"/>
      <c r="G10" s="6"/>
      <c r="H10" s="4" t="s">
        <v>22</v>
      </c>
      <c r="I10" s="2"/>
      <c r="J10" s="4" t="s">
        <v>22</v>
      </c>
      <c r="K10" s="2"/>
      <c r="L10" s="4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City'!O36*MIN!D13</f>
        <v>0</v>
      </c>
      <c r="J13" s="8">
        <f>[1]MIN!$H$13</f>
        <v>18342.539999999997</v>
      </c>
      <c r="L13" s="8">
        <f>-H13+J13</f>
        <v>18342.539999999997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9">
        <f>'WAPA Charges by City'!O134*MIN!D14</f>
        <v>0</v>
      </c>
      <c r="I14" s="9"/>
      <c r="J14" s="9">
        <f>[1]MIN!$H$14</f>
        <v>0</v>
      </c>
      <c r="L14" s="9">
        <f>-H14+J14</f>
        <v>0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</row>
    <row r="17" spans="2:12" ht="15.95" customHeight="1" x14ac:dyDescent="0.2">
      <c r="C17" s="1" t="s">
        <v>42</v>
      </c>
      <c r="D17" s="131">
        <f>'WAPA Charges by City'!O232/1000</f>
        <v>0</v>
      </c>
      <c r="E17" s="1" t="s">
        <v>43</v>
      </c>
      <c r="F17" s="75">
        <f>'WAPA Charges by City'!O249</f>
        <v>20.71</v>
      </c>
      <c r="G17" s="6"/>
      <c r="H17" s="9">
        <f>+ROUND(D17*F17,0)</f>
        <v>0</v>
      </c>
      <c r="J17" s="9">
        <f>[1]MIN!$H$17</f>
        <v>18072</v>
      </c>
      <c r="L17" s="9">
        <f>-H17+J17</f>
        <v>18072</v>
      </c>
    </row>
    <row r="18" spans="2:12" ht="15.95" customHeight="1" x14ac:dyDescent="0.2">
      <c r="C18" s="1" t="s">
        <v>44</v>
      </c>
      <c r="D18" s="9">
        <f>'WAPA Charges by City'!O330/1000</f>
        <v>0</v>
      </c>
      <c r="E18" s="1" t="s">
        <v>43</v>
      </c>
      <c r="F18" s="30">
        <f>+ROUND(F17/10,3)</f>
        <v>2.0710000000000002</v>
      </c>
      <c r="G18" s="6"/>
      <c r="H18" s="9">
        <f>+ROUND(D18*F18,0)</f>
        <v>0</v>
      </c>
      <c r="J18" s="9">
        <f>[1]MIN!$H$18</f>
        <v>0</v>
      </c>
      <c r="L18" s="9">
        <f>-H18+J18</f>
        <v>0</v>
      </c>
    </row>
    <row r="19" spans="2:12" ht="15.95" customHeight="1" x14ac:dyDescent="0.2">
      <c r="G19" s="6"/>
    </row>
    <row r="20" spans="2:12" ht="14.1" customHeight="1" x14ac:dyDescent="0.2">
      <c r="B20" s="5" t="s">
        <v>155</v>
      </c>
      <c r="D20" s="85">
        <f>ARM!D20</f>
        <v>237439</v>
      </c>
      <c r="E20" s="1" t="s">
        <v>157</v>
      </c>
      <c r="F20" s="84">
        <f>'WAPA Charges by City'!P36</f>
        <v>0</v>
      </c>
      <c r="G20" s="6"/>
      <c r="H20" s="9">
        <f>D20*F20</f>
        <v>0</v>
      </c>
      <c r="J20" s="9">
        <f>[1]MIN!$H$20</f>
        <v>2489.4466786586149</v>
      </c>
      <c r="L20" s="9">
        <f>-H20+J20</f>
        <v>2489.4466786586149</v>
      </c>
    </row>
    <row r="21" spans="2:12" ht="15.95" customHeight="1" x14ac:dyDescent="0.2">
      <c r="G21" s="6"/>
    </row>
    <row r="22" spans="2:12" ht="15.95" customHeight="1" x14ac:dyDescent="0.2">
      <c r="B22" s="1" t="s">
        <v>33</v>
      </c>
      <c r="D22" s="13"/>
      <c r="E22" s="2"/>
      <c r="F22" s="11"/>
      <c r="G22" s="6"/>
      <c r="H22" s="9">
        <v>0</v>
      </c>
      <c r="J22" s="9">
        <f>[1]MIN!$H$22</f>
        <v>0</v>
      </c>
      <c r="L22" s="9">
        <f>-H22+J22</f>
        <v>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0</v>
      </c>
      <c r="J23" s="12">
        <f>+SUM(J13:J22)</f>
        <v>38903.986678658606</v>
      </c>
      <c r="L23" s="12">
        <f>SUM(L13:L22)</f>
        <v>38903.986678658606</v>
      </c>
    </row>
    <row r="24" spans="2:12" ht="15.95" customHeight="1" thickTop="1" x14ac:dyDescent="0.2">
      <c r="G24" s="6"/>
    </row>
    <row r="25" spans="2:12" ht="15.95" customHeight="1" x14ac:dyDescent="0.2"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 t="e">
        <f>H23/('WAPA Charges by City'!O232/1000)</f>
        <v>#DIV/0!</v>
      </c>
      <c r="J29" s="15">
        <f>[1]MIN!$H$29</f>
        <v>44.583731102455992</v>
      </c>
      <c r="L29" s="15" t="e">
        <f>J29-H29</f>
        <v>#DIV/0!</v>
      </c>
    </row>
    <row r="30" spans="2:12" ht="15.95" customHeight="1" thickTop="1" x14ac:dyDescent="0.2"/>
    <row r="31" spans="2:12" ht="15.95" customHeight="1" x14ac:dyDescent="0.2"/>
    <row r="43" ht="12" x14ac:dyDescent="0.2"/>
    <row r="44" ht="12" x14ac:dyDescent="0.2"/>
    <row r="45" ht="12" x14ac:dyDescent="0.2"/>
    <row r="46" ht="12" x14ac:dyDescent="0.2"/>
    <row r="47" ht="12" x14ac:dyDescent="0.2"/>
    <row r="48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</sheetData>
  <pageMargins left="0.75" right="0.75" top="0.75" bottom="1" header="0.5" footer="0.5"/>
  <pageSetup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L133"/>
  <sheetViews>
    <sheetView workbookViewId="0">
      <selection activeCell="N29" sqref="N29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4" style="1" customWidth="1"/>
    <col min="4" max="4" width="10.140625" style="1" customWidth="1"/>
    <col min="5" max="5" width="7.7109375" style="1" customWidth="1"/>
    <col min="6" max="6" width="8" style="1" customWidth="1"/>
    <col min="7" max="7" width="4.2851562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17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18" t="str">
        <f>MIN!G2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17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18" t="s">
        <v>57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17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ARM!H9</f>
        <v>2015</v>
      </c>
      <c r="I9" s="58"/>
      <c r="J9" s="57">
        <f>ARM!J9</f>
        <v>2014</v>
      </c>
      <c r="K9" s="2"/>
      <c r="L9" s="43" t="s">
        <v>134</v>
      </c>
    </row>
    <row r="10" spans="1:12" ht="14.1" customHeight="1" x14ac:dyDescent="0.2">
      <c r="B10" s="29"/>
      <c r="C10" s="4" t="s">
        <v>21</v>
      </c>
      <c r="D10" s="14"/>
      <c r="E10" s="14"/>
      <c r="F10" s="14"/>
      <c r="G10" s="6"/>
      <c r="H10" s="4" t="s">
        <v>22</v>
      </c>
      <c r="I10" s="2"/>
      <c r="J10" s="4" t="s">
        <v>22</v>
      </c>
      <c r="K10" s="2"/>
      <c r="L10" s="4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City'!O35*D13</f>
        <v>76888.800000000003</v>
      </c>
      <c r="J13" s="8">
        <f>[1]NOR!$H$13</f>
        <v>74575.62</v>
      </c>
      <c r="L13" s="8">
        <f>-H13+J13</f>
        <v>-2313.1800000000076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9">
        <f>'WAPA Charges by City'!O133*D14</f>
        <v>863.36999999999989</v>
      </c>
      <c r="I14" s="9"/>
      <c r="J14" s="9">
        <f>[1]NOR!$H$14</f>
        <v>605.98799999999994</v>
      </c>
      <c r="L14" s="9">
        <f>-H14+J14</f>
        <v>-257.38199999999995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</row>
    <row r="17" spans="2:12" ht="15.95" customHeight="1" x14ac:dyDescent="0.2">
      <c r="C17" s="1" t="s">
        <v>42</v>
      </c>
      <c r="D17" s="1">
        <f>'WAPA Charges by City'!O231/1000</f>
        <v>3708.5819999999999</v>
      </c>
      <c r="E17" s="1" t="s">
        <v>43</v>
      </c>
      <c r="F17" s="75">
        <f>'WAPA Charges by City'!O249</f>
        <v>20.71</v>
      </c>
      <c r="G17" s="6"/>
      <c r="H17" s="9">
        <f>+ROUND(D17*F17,0)</f>
        <v>76805</v>
      </c>
      <c r="J17" s="9">
        <f>[1]NOR!$H$17</f>
        <v>74333</v>
      </c>
      <c r="L17" s="9">
        <f>-H17+J17</f>
        <v>-2472</v>
      </c>
    </row>
    <row r="18" spans="2:12" ht="15.95" customHeight="1" x14ac:dyDescent="0.2">
      <c r="C18" s="1" t="s">
        <v>44</v>
      </c>
      <c r="D18" s="1">
        <f>'WAPA Charges by City'!O329/1000</f>
        <v>447.56400000000002</v>
      </c>
      <c r="E18" s="1" t="s">
        <v>43</v>
      </c>
      <c r="F18" s="30">
        <f>+ROUND(F17/10,3)</f>
        <v>2.0710000000000002</v>
      </c>
      <c r="G18" s="6"/>
      <c r="H18" s="9">
        <f>+ROUND(D18*F18,0)</f>
        <v>927</v>
      </c>
      <c r="J18" s="9">
        <f>[1]NOR!$H$18</f>
        <v>660</v>
      </c>
      <c r="L18" s="9">
        <f>-H18+J18</f>
        <v>-267</v>
      </c>
    </row>
    <row r="19" spans="2:12" ht="15.95" customHeight="1" x14ac:dyDescent="0.2">
      <c r="G19" s="6"/>
    </row>
    <row r="20" spans="2:12" ht="14.1" customHeight="1" x14ac:dyDescent="0.2">
      <c r="B20" s="5" t="s">
        <v>155</v>
      </c>
      <c r="D20" s="85">
        <f>ARM!D20</f>
        <v>237439</v>
      </c>
      <c r="E20" s="1" t="s">
        <v>157</v>
      </c>
      <c r="F20" s="84">
        <f>'WAPA Charges by City'!P35</f>
        <v>3.7812029352388886E-2</v>
      </c>
      <c r="G20" s="6"/>
      <c r="H20" s="1">
        <f>D20*F20</f>
        <v>8978.0504374018656</v>
      </c>
      <c r="J20" s="9">
        <f>[1]NOR!$H$20</f>
        <v>10121.391558524991</v>
      </c>
      <c r="L20" s="9">
        <f>-H20+J20</f>
        <v>1143.341121123125</v>
      </c>
    </row>
    <row r="21" spans="2:12" ht="15.95" customHeight="1" x14ac:dyDescent="0.2">
      <c r="G21" s="6"/>
    </row>
    <row r="22" spans="2:12" ht="15.95" customHeight="1" x14ac:dyDescent="0.2">
      <c r="B22" s="1" t="s">
        <v>33</v>
      </c>
      <c r="D22" s="13"/>
      <c r="E22" s="2"/>
      <c r="F22" s="11"/>
      <c r="G22" s="6"/>
      <c r="H22" s="9">
        <v>0</v>
      </c>
      <c r="J22" s="9">
        <f>[1]NOR!$H$22</f>
        <v>0</v>
      </c>
      <c r="L22" s="9">
        <f>-H22+J22</f>
        <v>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164462.22043740185</v>
      </c>
      <c r="J23" s="12">
        <f>+SUM(J13:J22)</f>
        <v>160295.99955852499</v>
      </c>
      <c r="L23" s="12">
        <f>SUM(L13:L22)</f>
        <v>-4166.2208788768821</v>
      </c>
    </row>
    <row r="24" spans="2:12" ht="15.95" customHeight="1" thickTop="1" x14ac:dyDescent="0.2">
      <c r="G24" s="6"/>
    </row>
    <row r="25" spans="2:12" ht="15.95" customHeight="1" x14ac:dyDescent="0.2"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>
        <f>H23/('WAPA Charges by City'!O231/1000)</f>
        <v>44.346389115139388</v>
      </c>
      <c r="J29" s="15">
        <f>[1]NOR!$H$29</f>
        <v>44.660076115854132</v>
      </c>
      <c r="L29" s="15">
        <f>J29-H29</f>
        <v>0.31368700071474365</v>
      </c>
    </row>
    <row r="30" spans="2:12" ht="15.95" customHeight="1" thickTop="1" x14ac:dyDescent="0.2"/>
    <row r="31" spans="2:12" ht="15.95" customHeight="1" x14ac:dyDescent="0.2"/>
    <row r="43" ht="12" x14ac:dyDescent="0.2"/>
    <row r="44" ht="12" x14ac:dyDescent="0.2"/>
    <row r="45" ht="12" x14ac:dyDescent="0.2"/>
    <row r="46" ht="12" x14ac:dyDescent="0.2"/>
    <row r="47" ht="12" x14ac:dyDescent="0.2"/>
    <row r="48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</sheetData>
  <phoneticPr fontId="0" type="noConversion"/>
  <pageMargins left="0.75" right="0.75" top="0.75" bottom="1" header="0.5" footer="0.5"/>
  <pageSetup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L133"/>
  <sheetViews>
    <sheetView workbookViewId="0">
      <selection activeCell="N29" sqref="N29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4" style="1" customWidth="1"/>
    <col min="4" max="4" width="10.140625" style="1" customWidth="1"/>
    <col min="5" max="5" width="7.7109375" style="1" customWidth="1"/>
    <col min="6" max="6" width="8" style="1" customWidth="1"/>
    <col min="7" max="7" width="4.2851562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17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18" t="str">
        <f>NOR!G2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17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18" t="s">
        <v>58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17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ARM!H9</f>
        <v>2015</v>
      </c>
      <c r="I9" s="58"/>
      <c r="J9" s="57">
        <f>ARM!J9</f>
        <v>2014</v>
      </c>
      <c r="K9" s="2"/>
      <c r="L9" s="43" t="s">
        <v>134</v>
      </c>
    </row>
    <row r="10" spans="1:12" ht="14.1" customHeight="1" x14ac:dyDescent="0.2">
      <c r="B10" s="29"/>
      <c r="C10" s="4" t="s">
        <v>21</v>
      </c>
      <c r="D10" s="14"/>
      <c r="E10" s="14"/>
      <c r="F10" s="14"/>
      <c r="G10" s="6"/>
      <c r="H10" s="4" t="s">
        <v>22</v>
      </c>
      <c r="I10" s="2"/>
      <c r="J10" s="4" t="s">
        <v>22</v>
      </c>
      <c r="K10" s="2"/>
      <c r="L10" s="4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City'!O37*D13</f>
        <v>60403.32</v>
      </c>
      <c r="J13" s="8">
        <f>[1]OBER!$H$13</f>
        <v>55874.7</v>
      </c>
      <c r="L13" s="8">
        <f>-H13+J13</f>
        <v>-4528.6200000000026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9">
        <f>'WAPA Charges by City'!O135*OBER!D14</f>
        <v>2332.7279999999996</v>
      </c>
      <c r="I14" s="9"/>
      <c r="J14" s="9">
        <f>[1]OBER!$H$14</f>
        <v>1866.8339999999998</v>
      </c>
      <c r="L14" s="9">
        <f>-H14+J14</f>
        <v>-465.89399999999978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</row>
    <row r="17" spans="2:12" ht="15.95" customHeight="1" x14ac:dyDescent="0.2">
      <c r="C17" s="1" t="s">
        <v>42</v>
      </c>
      <c r="D17" s="1">
        <f>'WAPA Charges by City'!O233/1000</f>
        <v>3031.9830000000002</v>
      </c>
      <c r="E17" s="1" t="s">
        <v>43</v>
      </c>
      <c r="F17" s="75">
        <f>'WAPA Charges by City'!O249</f>
        <v>20.71</v>
      </c>
      <c r="G17" s="6"/>
      <c r="H17" s="9">
        <f>+ROUND(D17*F17,0)</f>
        <v>62792</v>
      </c>
      <c r="J17" s="9">
        <f>[1]OBER!$H$17</f>
        <v>57702</v>
      </c>
      <c r="L17" s="9">
        <f>-H17+J17</f>
        <v>-5090</v>
      </c>
    </row>
    <row r="18" spans="2:12" ht="15.95" customHeight="1" x14ac:dyDescent="0.2">
      <c r="C18" s="1" t="s">
        <v>44</v>
      </c>
      <c r="D18" s="1">
        <f>'WAPA Charges by City'!O331/1000</f>
        <v>1265.5449999999998</v>
      </c>
      <c r="E18" s="1" t="s">
        <v>43</v>
      </c>
      <c r="F18" s="30">
        <f>+ROUND(F17/10,3)</f>
        <v>2.0710000000000002</v>
      </c>
      <c r="G18" s="6"/>
      <c r="H18" s="9">
        <f>+ROUND(D18*F18,0)</f>
        <v>2621</v>
      </c>
      <c r="J18" s="9">
        <f>[1]OBER!$H$18</f>
        <v>2101</v>
      </c>
      <c r="L18" s="9">
        <f>-H18+J18</f>
        <v>-520</v>
      </c>
    </row>
    <row r="19" spans="2:12" ht="15.95" customHeight="1" x14ac:dyDescent="0.2">
      <c r="G19" s="6"/>
    </row>
    <row r="20" spans="2:12" ht="14.1" customHeight="1" x14ac:dyDescent="0.2">
      <c r="B20" s="5" t="s">
        <v>155</v>
      </c>
      <c r="D20" s="85">
        <f>ARM!D20</f>
        <v>237439</v>
      </c>
      <c r="E20" s="1" t="s">
        <v>157</v>
      </c>
      <c r="F20" s="84">
        <f>'WAPA Charges by City'!P37</f>
        <v>2.9704873906495337E-2</v>
      </c>
      <c r="G20" s="6"/>
      <c r="H20" s="1">
        <f>D20*F20</f>
        <v>7053.0955554843467</v>
      </c>
      <c r="J20" s="9">
        <f>[1]OBER!$H$20</f>
        <v>7583.3056019529749</v>
      </c>
      <c r="L20" s="9">
        <f>-H20+J20</f>
        <v>530.21004646862821</v>
      </c>
    </row>
    <row r="21" spans="2:12" ht="15.95" customHeight="1" x14ac:dyDescent="0.2">
      <c r="C21" s="5"/>
      <c r="G21" s="6"/>
    </row>
    <row r="22" spans="2:12" ht="15.95" customHeight="1" x14ac:dyDescent="0.2">
      <c r="B22" s="1" t="s">
        <v>33</v>
      </c>
      <c r="F22" s="21"/>
      <c r="G22" s="6"/>
      <c r="H22" s="9">
        <v>0</v>
      </c>
      <c r="J22" s="9">
        <f>[1]OBER!$H$22</f>
        <v>0</v>
      </c>
      <c r="L22" s="9">
        <f>-H22+J22</f>
        <v>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135202.14355548436</v>
      </c>
      <c r="J23" s="12">
        <f>+SUM(J13:J22)</f>
        <v>125127.83960195298</v>
      </c>
      <c r="L23" s="12">
        <f>SUM(L13:L22)</f>
        <v>-10074.303953531375</v>
      </c>
    </row>
    <row r="24" spans="2:12" ht="15.95" customHeight="1" thickTop="1" x14ac:dyDescent="0.2">
      <c r="G24" s="6"/>
    </row>
    <row r="25" spans="2:12" ht="15.95" customHeight="1" x14ac:dyDescent="0.2"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>
        <f>H23/('WAPA Charges by City'!O233/1000)</f>
        <v>44.591986022179</v>
      </c>
      <c r="J29" s="15">
        <f>[1]OBER!$H$29</f>
        <v>44.910065118368934</v>
      </c>
      <c r="L29" s="15">
        <f>J29-H29</f>
        <v>0.31807909618993335</v>
      </c>
    </row>
    <row r="30" spans="2:12" ht="15.95" customHeight="1" thickTop="1" x14ac:dyDescent="0.2"/>
    <row r="31" spans="2:12" ht="15.95" customHeight="1" x14ac:dyDescent="0.2"/>
    <row r="32" spans="2:12" ht="12.95" customHeight="1" x14ac:dyDescent="0.2">
      <c r="C32" s="36"/>
    </row>
    <row r="33" spans="3:3" ht="12.95" customHeight="1" x14ac:dyDescent="0.2">
      <c r="C33" s="36"/>
    </row>
    <row r="34" spans="3:3" ht="12.95" customHeight="1" x14ac:dyDescent="0.2"/>
    <row r="35" spans="3:3" ht="12.95" customHeight="1" x14ac:dyDescent="0.2"/>
    <row r="36" spans="3:3" ht="12.95" customHeight="1" x14ac:dyDescent="0.2"/>
    <row r="37" spans="3:3" ht="12.95" customHeight="1" x14ac:dyDescent="0.2"/>
    <row r="38" spans="3:3" ht="12.95" customHeight="1" x14ac:dyDescent="0.2"/>
    <row r="43" spans="3:3" ht="12" x14ac:dyDescent="0.2"/>
    <row r="44" spans="3:3" ht="12" x14ac:dyDescent="0.2"/>
    <row r="45" spans="3:3" ht="12" x14ac:dyDescent="0.2"/>
    <row r="46" spans="3:3" ht="12" x14ac:dyDescent="0.2"/>
    <row r="47" spans="3:3" ht="12" x14ac:dyDescent="0.2"/>
    <row r="48" spans="3:3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</sheetData>
  <phoneticPr fontId="0" type="noConversion"/>
  <pageMargins left="0.75" right="0.75" top="0.75" bottom="1" header="0.5" footer="0.5"/>
  <pageSetup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L133"/>
  <sheetViews>
    <sheetView workbookViewId="0">
      <selection activeCell="N29" sqref="N29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4" style="1" customWidth="1"/>
    <col min="4" max="4" width="10.140625" style="1" customWidth="1"/>
    <col min="5" max="5" width="7.7109375" style="1" customWidth="1"/>
    <col min="6" max="6" width="8" style="1" customWidth="1"/>
    <col min="7" max="7" width="4.2851562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17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18" t="str">
        <f>OBER!G2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17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18" t="s">
        <v>132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17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ARM!H9</f>
        <v>2015</v>
      </c>
      <c r="I9" s="58"/>
      <c r="J9" s="57">
        <f>ARM!J9</f>
        <v>2014</v>
      </c>
      <c r="K9" s="2"/>
      <c r="L9" s="43" t="s">
        <v>134</v>
      </c>
    </row>
    <row r="10" spans="1:12" ht="14.1" customHeight="1" x14ac:dyDescent="0.2">
      <c r="B10" s="29"/>
      <c r="C10" s="4" t="s">
        <v>21</v>
      </c>
      <c r="D10" s="14"/>
      <c r="E10" s="14"/>
      <c r="F10" s="14"/>
      <c r="G10" s="6"/>
      <c r="H10" s="4" t="s">
        <v>22</v>
      </c>
      <c r="I10" s="2"/>
      <c r="J10" s="4" t="s">
        <v>22</v>
      </c>
      <c r="K10" s="2"/>
      <c r="L10" s="4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City'!O38*D13</f>
        <v>45188.46</v>
      </c>
      <c r="J13" s="8">
        <f>[1]OSA!$H$13</f>
        <v>45318.78</v>
      </c>
      <c r="L13" s="8">
        <f>-H13+J13</f>
        <v>130.31999999999971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9">
        <f>'WAPA Charges by City'!O136*D14</f>
        <v>0</v>
      </c>
      <c r="I14" s="9"/>
      <c r="J14" s="9">
        <f>[1]OSA!$H$14</f>
        <v>0</v>
      </c>
      <c r="L14" s="9">
        <f>-H14+J14</f>
        <v>0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</row>
    <row r="17" spans="2:12" ht="15.95" customHeight="1" x14ac:dyDescent="0.2">
      <c r="C17" s="1" t="s">
        <v>42</v>
      </c>
      <c r="D17" s="1">
        <f>'WAPA Charges by City'!O234/1000</f>
        <v>2445.4969999999998</v>
      </c>
      <c r="E17" s="1" t="s">
        <v>43</v>
      </c>
      <c r="F17" s="75">
        <f>'WAPA Charges by City'!O249</f>
        <v>20.71</v>
      </c>
      <c r="G17" s="6"/>
      <c r="H17" s="9">
        <f>+ROUND(D17*F17,0)</f>
        <v>50646</v>
      </c>
      <c r="J17" s="9">
        <f>[1]OSA!$H$17</f>
        <v>50795</v>
      </c>
      <c r="L17" s="9">
        <f>-H17+J17</f>
        <v>149</v>
      </c>
    </row>
    <row r="18" spans="2:12" ht="15.95" customHeight="1" x14ac:dyDescent="0.2">
      <c r="C18" s="1" t="s">
        <v>44</v>
      </c>
      <c r="D18" s="9">
        <f>'WAPA Charges by City'!O332/1000</f>
        <v>0</v>
      </c>
      <c r="E18" s="1" t="s">
        <v>43</v>
      </c>
      <c r="F18" s="30">
        <f>+ROUND(F17/10,3)</f>
        <v>2.0710000000000002</v>
      </c>
      <c r="G18" s="6"/>
      <c r="H18" s="9">
        <f>+ROUND(D18*F18,0)</f>
        <v>0</v>
      </c>
      <c r="J18" s="9">
        <f>[1]OSA!$H$18</f>
        <v>0</v>
      </c>
      <c r="L18" s="9">
        <f>-H18+J18</f>
        <v>0</v>
      </c>
    </row>
    <row r="19" spans="2:12" ht="15.95" customHeight="1" x14ac:dyDescent="0.2">
      <c r="G19" s="6"/>
      <c r="J19" s="9"/>
    </row>
    <row r="20" spans="2:12" ht="14.1" customHeight="1" x14ac:dyDescent="0.2">
      <c r="B20" s="5" t="s">
        <v>155</v>
      </c>
      <c r="D20" s="85">
        <f>ARM!D20</f>
        <v>237439</v>
      </c>
      <c r="E20" s="1" t="s">
        <v>157</v>
      </c>
      <c r="F20" s="84">
        <f>'WAPA Charges by City'!P38</f>
        <v>2.2222578267696351E-2</v>
      </c>
      <c r="G20" s="6"/>
      <c r="H20" s="1">
        <f>D20*F20</f>
        <v>5276.5067613035535</v>
      </c>
      <c r="J20" s="9">
        <f>[1]OSA!$H$20</f>
        <v>6150.6577797764357</v>
      </c>
      <c r="L20" s="9">
        <f>-H20+J20</f>
        <v>874.15101847288224</v>
      </c>
    </row>
    <row r="21" spans="2:12" ht="15.95" customHeight="1" x14ac:dyDescent="0.2">
      <c r="C21" s="5"/>
      <c r="G21" s="6"/>
      <c r="J21" s="9"/>
    </row>
    <row r="22" spans="2:12" ht="15.95" customHeight="1" x14ac:dyDescent="0.2">
      <c r="B22" s="1" t="s">
        <v>33</v>
      </c>
      <c r="F22" s="21"/>
      <c r="G22" s="6"/>
      <c r="H22" s="9">
        <f>'WAPA Charges by City'!O406</f>
        <v>48000</v>
      </c>
      <c r="J22" s="9">
        <f>[1]OSA!$H$22</f>
        <v>34800</v>
      </c>
      <c r="L22" s="9">
        <f>-H22+J22</f>
        <v>-13200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149110.96676130354</v>
      </c>
      <c r="J23" s="12">
        <f>+SUM(J13:J22)</f>
        <v>137064.43777977643</v>
      </c>
      <c r="L23" s="12">
        <f>SUM(L13:L22)</f>
        <v>-12046.528981527117</v>
      </c>
    </row>
    <row r="24" spans="2:12" ht="15.95" customHeight="1" thickTop="1" x14ac:dyDescent="0.2">
      <c r="G24" s="6"/>
    </row>
    <row r="25" spans="2:12" ht="15.95" customHeight="1" x14ac:dyDescent="0.2"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>
        <f>H23/('WAPA Charges by City'!O234/1000)</f>
        <v>60.973686232820384</v>
      </c>
      <c r="J29" s="15">
        <f>[1]OSA!$H$29</f>
        <v>55.883174180484019</v>
      </c>
      <c r="L29" s="15">
        <f>J29-H29</f>
        <v>-5.0905120523363649</v>
      </c>
    </row>
    <row r="30" spans="2:12" ht="15.95" customHeight="1" thickTop="1" x14ac:dyDescent="0.2"/>
    <row r="31" spans="2:12" ht="15.95" customHeight="1" x14ac:dyDescent="0.2">
      <c r="C31" s="46"/>
    </row>
    <row r="32" spans="2:12" ht="12.95" customHeight="1" x14ac:dyDescent="0.2">
      <c r="C32" s="36"/>
    </row>
    <row r="33" spans="3:3" ht="12.95" customHeight="1" x14ac:dyDescent="0.2">
      <c r="C33" s="36"/>
    </row>
    <row r="34" spans="3:3" ht="12.95" customHeight="1" x14ac:dyDescent="0.2"/>
    <row r="35" spans="3:3" ht="12.95" customHeight="1" x14ac:dyDescent="0.2"/>
    <row r="36" spans="3:3" ht="12.95" customHeight="1" x14ac:dyDescent="0.2"/>
    <row r="37" spans="3:3" ht="12.95" customHeight="1" x14ac:dyDescent="0.2"/>
    <row r="38" spans="3:3" ht="12.95" customHeight="1" x14ac:dyDescent="0.2"/>
    <row r="43" spans="3:3" ht="12" x14ac:dyDescent="0.2"/>
    <row r="44" spans="3:3" ht="12" x14ac:dyDescent="0.2"/>
    <row r="45" spans="3:3" ht="12" x14ac:dyDescent="0.2"/>
    <row r="46" spans="3:3" ht="12" x14ac:dyDescent="0.2"/>
    <row r="47" spans="3:3" ht="12" x14ac:dyDescent="0.2"/>
    <row r="48" spans="3:3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</sheetData>
  <phoneticPr fontId="0" type="noConversion"/>
  <pageMargins left="0.75" right="0.75" top="0.75" bottom="1" header="0.5" footer="0.5"/>
  <pageSetup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L133"/>
  <sheetViews>
    <sheetView workbookViewId="0">
      <selection activeCell="N29" sqref="N29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4" style="1" customWidth="1"/>
    <col min="4" max="4" width="10.140625" style="1" customWidth="1"/>
    <col min="5" max="5" width="7.7109375" style="1" customWidth="1"/>
    <col min="6" max="6" width="8" style="1" customWidth="1"/>
    <col min="7" max="7" width="4.2851562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55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56" t="str">
        <f>OBER!G2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55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56" t="s">
        <v>151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55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ARM!H9</f>
        <v>2015</v>
      </c>
      <c r="I9" s="58"/>
      <c r="J9" s="57">
        <f>ARM!J9</f>
        <v>2014</v>
      </c>
      <c r="K9" s="2"/>
      <c r="L9" s="43" t="s">
        <v>134</v>
      </c>
    </row>
    <row r="10" spans="1:12" ht="14.1" customHeight="1" x14ac:dyDescent="0.2">
      <c r="B10" s="29"/>
      <c r="C10" s="4" t="s">
        <v>21</v>
      </c>
      <c r="D10" s="14"/>
      <c r="E10" s="14"/>
      <c r="F10" s="14"/>
      <c r="G10" s="6"/>
      <c r="H10" s="4" t="s">
        <v>22</v>
      </c>
      <c r="I10" s="2"/>
      <c r="J10" s="4" t="s">
        <v>22</v>
      </c>
      <c r="K10" s="2"/>
      <c r="L10" s="4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City'!O39*OSW!D13</f>
        <v>51932.52</v>
      </c>
      <c r="J13" s="8">
        <f>[1]OSW!$H$13</f>
        <v>52062.84</v>
      </c>
      <c r="L13" s="8">
        <f>-H13+J13</f>
        <v>130.31999999999971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9">
        <f>'WAPA Charges by City'!O137*OSW!D14</f>
        <v>0</v>
      </c>
      <c r="I14" s="9"/>
      <c r="J14" s="9">
        <f>[1]OSW!$H$14</f>
        <v>0</v>
      </c>
      <c r="L14" s="9">
        <f>-H14+J14</f>
        <v>0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</row>
    <row r="17" spans="2:12" ht="15.95" customHeight="1" x14ac:dyDescent="0.2">
      <c r="C17" s="1" t="s">
        <v>42</v>
      </c>
      <c r="D17" s="1">
        <f>'WAPA Charges by City'!O235/1000</f>
        <v>2802.9250000000002</v>
      </c>
      <c r="E17" s="1" t="s">
        <v>43</v>
      </c>
      <c r="F17" s="75">
        <f>'WAPA Charges by City'!O249</f>
        <v>20.71</v>
      </c>
      <c r="G17" s="6"/>
      <c r="H17" s="9">
        <f>+ROUND(D17*F17,0)</f>
        <v>58049</v>
      </c>
      <c r="J17" s="9">
        <f>[1]OSW!$H$17</f>
        <v>58220</v>
      </c>
      <c r="L17" s="9">
        <f>-H17+J17</f>
        <v>171</v>
      </c>
    </row>
    <row r="18" spans="2:12" ht="15.95" customHeight="1" x14ac:dyDescent="0.2">
      <c r="C18" s="1" t="s">
        <v>44</v>
      </c>
      <c r="D18" s="9">
        <f>'WAPA Charges by City'!O333/1000</f>
        <v>0</v>
      </c>
      <c r="E18" s="1" t="s">
        <v>43</v>
      </c>
      <c r="F18" s="30">
        <f>+ROUND(F17/10,3)</f>
        <v>2.0710000000000002</v>
      </c>
      <c r="G18" s="6"/>
      <c r="H18" s="9">
        <f>+ROUND(D18*F18,0)</f>
        <v>0</v>
      </c>
      <c r="J18" s="9">
        <f>[1]OSW!$H$18</f>
        <v>0</v>
      </c>
      <c r="L18" s="9">
        <f>-H18+J18</f>
        <v>0</v>
      </c>
    </row>
    <row r="19" spans="2:12" ht="15.95" customHeight="1" x14ac:dyDescent="0.2">
      <c r="G19" s="6"/>
      <c r="J19" s="9"/>
    </row>
    <row r="20" spans="2:12" ht="14.1" customHeight="1" x14ac:dyDescent="0.2">
      <c r="B20" s="5" t="s">
        <v>155</v>
      </c>
      <c r="D20" s="85">
        <f>ARM!D20</f>
        <v>237439</v>
      </c>
      <c r="E20" s="1" t="s">
        <v>157</v>
      </c>
      <c r="F20" s="84">
        <f>'WAPA Charges by City'!P39</f>
        <v>2.5539141859198256E-2</v>
      </c>
      <c r="G20" s="6"/>
      <c r="H20" s="1">
        <f>D20*F20</f>
        <v>6063.9883039061742</v>
      </c>
      <c r="J20" s="9">
        <f>[1]OSW!$H$20</f>
        <v>7065.9605550558908</v>
      </c>
      <c r="L20" s="9">
        <f>-H20+J20</f>
        <v>1001.9722511497166</v>
      </c>
    </row>
    <row r="21" spans="2:12" ht="15.95" customHeight="1" x14ac:dyDescent="0.2">
      <c r="C21" s="5"/>
      <c r="G21" s="6"/>
      <c r="J21" s="9"/>
    </row>
    <row r="22" spans="2:12" ht="15.95" customHeight="1" x14ac:dyDescent="0.2">
      <c r="B22" s="1" t="s">
        <v>33</v>
      </c>
      <c r="F22" s="21"/>
      <c r="G22" s="6"/>
      <c r="H22" s="9">
        <v>0</v>
      </c>
      <c r="J22" s="9">
        <f>[1]OSW!$H$22</f>
        <v>0</v>
      </c>
      <c r="L22" s="9">
        <f>-H22+J22</f>
        <v>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116045.50830390616</v>
      </c>
      <c r="J23" s="12">
        <f>+SUM(J13:J22)</f>
        <v>117348.80055505589</v>
      </c>
      <c r="L23" s="12">
        <f>SUM(L13:L22)</f>
        <v>1303.2922511497163</v>
      </c>
    </row>
    <row r="24" spans="2:12" ht="15.95" customHeight="1" thickTop="1" x14ac:dyDescent="0.2">
      <c r="G24" s="6"/>
    </row>
    <row r="25" spans="2:12" ht="15.95" customHeight="1" x14ac:dyDescent="0.2"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>
        <f>H23/('WAPA Charges by City'!O235/1000)</f>
        <v>41.401574535139595</v>
      </c>
      <c r="J29" s="15">
        <f>[1]OSW!$H$29</f>
        <v>41.743624491736703</v>
      </c>
      <c r="L29" s="15">
        <f>J29-H29</f>
        <v>0.34204995659710846</v>
      </c>
    </row>
    <row r="30" spans="2:12" ht="15.95" customHeight="1" thickTop="1" x14ac:dyDescent="0.2"/>
    <row r="31" spans="2:12" ht="15.95" customHeight="1" x14ac:dyDescent="0.2">
      <c r="C31" s="46"/>
    </row>
    <row r="32" spans="2:12" ht="12.95" customHeight="1" x14ac:dyDescent="0.2">
      <c r="C32" s="36"/>
    </row>
    <row r="33" spans="3:3" ht="12.95" customHeight="1" x14ac:dyDescent="0.2">
      <c r="C33" s="36"/>
    </row>
    <row r="34" spans="3:3" ht="12.95" customHeight="1" x14ac:dyDescent="0.2"/>
    <row r="35" spans="3:3" ht="12.95" customHeight="1" x14ac:dyDescent="0.2"/>
    <row r="36" spans="3:3" ht="12.95" customHeight="1" x14ac:dyDescent="0.2"/>
    <row r="37" spans="3:3" ht="12.95" customHeight="1" x14ac:dyDescent="0.2"/>
    <row r="38" spans="3:3" ht="12.95" customHeight="1" x14ac:dyDescent="0.2"/>
    <row r="43" spans="3:3" ht="12" x14ac:dyDescent="0.2"/>
    <row r="44" spans="3:3" ht="12" x14ac:dyDescent="0.2"/>
    <row r="45" spans="3:3" ht="12" x14ac:dyDescent="0.2"/>
    <row r="46" spans="3:3" ht="12" x14ac:dyDescent="0.2"/>
    <row r="47" spans="3:3" ht="12" x14ac:dyDescent="0.2"/>
    <row r="48" spans="3:3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</sheetData>
  <pageMargins left="0.75" right="0.75" top="0.75" bottom="1" header="0.5" footer="0.5"/>
  <pageSetup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L133"/>
  <sheetViews>
    <sheetView workbookViewId="0">
      <selection activeCell="N29" sqref="N29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4" style="1" customWidth="1"/>
    <col min="4" max="4" width="10.140625" style="1" customWidth="1"/>
    <col min="5" max="5" width="7.7109375" style="1" customWidth="1"/>
    <col min="6" max="6" width="8" style="1" customWidth="1"/>
    <col min="7" max="7" width="4.2851562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17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18" t="str">
        <f>OSA!G2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17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18" t="s">
        <v>59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17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ARM!H9</f>
        <v>2015</v>
      </c>
      <c r="I9" s="58"/>
      <c r="J9" s="57">
        <f>ARM!J9</f>
        <v>2014</v>
      </c>
      <c r="K9" s="2"/>
      <c r="L9" s="43" t="s">
        <v>134</v>
      </c>
    </row>
    <row r="10" spans="1:12" ht="14.1" customHeight="1" x14ac:dyDescent="0.2">
      <c r="B10" s="29"/>
      <c r="C10" s="4" t="s">
        <v>21</v>
      </c>
      <c r="D10" s="14"/>
      <c r="E10" s="14"/>
      <c r="F10" s="14"/>
      <c r="G10" s="6"/>
      <c r="H10" s="4" t="s">
        <v>22</v>
      </c>
      <c r="I10" s="2"/>
      <c r="J10" s="4" t="s">
        <v>22</v>
      </c>
      <c r="K10" s="2"/>
      <c r="L10" s="4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City'!O40*OSB!D13</f>
        <v>38998.259999999995</v>
      </c>
      <c r="J13" s="8">
        <f>[1]OSB!$H$13</f>
        <v>37792.799999999996</v>
      </c>
      <c r="L13" s="8">
        <f>-H13+J13</f>
        <v>-1205.4599999999991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9">
        <f>'WAPA Charges by City'!O138*D14</f>
        <v>413.76599999999996</v>
      </c>
      <c r="I14" s="9"/>
      <c r="J14" s="9">
        <f>[1]OSB!$H$14</f>
        <v>283.44599999999997</v>
      </c>
      <c r="L14" s="9">
        <f>-H14+J14</f>
        <v>-130.32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</row>
    <row r="17" spans="2:12" ht="15.95" customHeight="1" x14ac:dyDescent="0.2">
      <c r="C17" s="1" t="s">
        <v>42</v>
      </c>
      <c r="D17" s="1">
        <f>'WAPA Charges by City'!O236/1000</f>
        <v>1868.3510000000001</v>
      </c>
      <c r="E17" s="1" t="s">
        <v>43</v>
      </c>
      <c r="F17" s="75">
        <f>'WAPA Charges by City'!O249</f>
        <v>20.71</v>
      </c>
      <c r="G17" s="6"/>
      <c r="H17" s="9">
        <f>+ROUND(D17*F17,0)</f>
        <v>38694</v>
      </c>
      <c r="J17" s="9">
        <f>[1]OSB!$H$17</f>
        <v>37497</v>
      </c>
      <c r="L17" s="9">
        <f>-H17+J17</f>
        <v>-1197</v>
      </c>
    </row>
    <row r="18" spans="2:12" ht="15.95" customHeight="1" x14ac:dyDescent="0.2">
      <c r="C18" s="1" t="s">
        <v>44</v>
      </c>
      <c r="D18" s="1">
        <f>'WAPA Charges by City'!O334/1000</f>
        <v>211.62900000000008</v>
      </c>
      <c r="E18" s="1" t="s">
        <v>43</v>
      </c>
      <c r="F18" s="30">
        <f>+ROUND(F17/10,3)</f>
        <v>2.0710000000000002</v>
      </c>
      <c r="G18" s="6"/>
      <c r="H18" s="9">
        <f>+ROUND(D18*F18,0)</f>
        <v>438</v>
      </c>
      <c r="J18" s="9">
        <f>[1]OSB!$H$18</f>
        <v>309</v>
      </c>
      <c r="L18" s="9">
        <f>-H18+J18</f>
        <v>-129</v>
      </c>
    </row>
    <row r="19" spans="2:12" ht="15.95" customHeight="1" x14ac:dyDescent="0.2">
      <c r="G19" s="6"/>
    </row>
    <row r="20" spans="2:12" ht="14.1" customHeight="1" x14ac:dyDescent="0.2">
      <c r="B20" s="5" t="s">
        <v>155</v>
      </c>
      <c r="D20" s="85">
        <f>ARM!D20</f>
        <v>237439</v>
      </c>
      <c r="E20" s="1" t="s">
        <v>157</v>
      </c>
      <c r="F20" s="84">
        <f>'WAPA Charges by City'!P40</f>
        <v>1.917838946390233E-2</v>
      </c>
      <c r="G20" s="6"/>
      <c r="H20" s="1">
        <f>D20*F20</f>
        <v>4553.6976159195056</v>
      </c>
      <c r="J20" s="9">
        <f>[1]OSB!$H$20</f>
        <v>5129.2329435950151</v>
      </c>
      <c r="L20" s="9">
        <f>-H20+J20</f>
        <v>575.53532767550951</v>
      </c>
    </row>
    <row r="21" spans="2:12" ht="15.95" customHeight="1" x14ac:dyDescent="0.2">
      <c r="G21" s="6"/>
    </row>
    <row r="22" spans="2:12" ht="15.95" customHeight="1" x14ac:dyDescent="0.2">
      <c r="B22" s="1" t="s">
        <v>33</v>
      </c>
      <c r="D22" s="13"/>
      <c r="E22" s="2"/>
      <c r="F22" s="11"/>
      <c r="G22" s="6"/>
      <c r="H22" s="9">
        <v>0</v>
      </c>
      <c r="J22" s="9">
        <f>[1]OSB!$H$22</f>
        <v>0</v>
      </c>
      <c r="L22" s="9">
        <f>-H22+J22</f>
        <v>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83097.723615919502</v>
      </c>
      <c r="J23" s="12">
        <f>+SUM(J13:J22)</f>
        <v>81011.478943595008</v>
      </c>
      <c r="L23" s="12">
        <f>SUM(L13:L22)</f>
        <v>-2086.2446723244893</v>
      </c>
    </row>
    <row r="24" spans="2:12" ht="15.95" customHeight="1" thickTop="1" x14ac:dyDescent="0.2">
      <c r="G24" s="6"/>
    </row>
    <row r="25" spans="2:12" ht="15.95" customHeight="1" x14ac:dyDescent="0.2"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>
        <f>H23/('WAPA Charges by City'!O236/1000)</f>
        <v>44.476505547362081</v>
      </c>
      <c r="J29" s="15">
        <f>[1]OSB!$H$29</f>
        <v>44.743756199636579</v>
      </c>
      <c r="L29" s="15">
        <f>J29-H29</f>
        <v>0.26725065227449818</v>
      </c>
    </row>
    <row r="30" spans="2:12" ht="15.95" customHeight="1" thickTop="1" x14ac:dyDescent="0.2"/>
    <row r="31" spans="2:12" ht="15.95" customHeight="1" x14ac:dyDescent="0.2"/>
    <row r="43" ht="12" x14ac:dyDescent="0.2"/>
    <row r="44" ht="12" x14ac:dyDescent="0.2"/>
    <row r="45" ht="12" x14ac:dyDescent="0.2"/>
    <row r="46" ht="12" x14ac:dyDescent="0.2"/>
    <row r="47" ht="12" x14ac:dyDescent="0.2"/>
    <row r="48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</sheetData>
  <phoneticPr fontId="0" type="noConversion"/>
  <pageMargins left="0.75" right="0.75" top="0.75" bottom="1" header="0.5" footer="0.5"/>
  <pageSetup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L133"/>
  <sheetViews>
    <sheetView workbookViewId="0">
      <selection activeCell="N29" sqref="N29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4" style="1" customWidth="1"/>
    <col min="4" max="4" width="10.140625" style="1" customWidth="1"/>
    <col min="5" max="5" width="7.7109375" style="1" customWidth="1"/>
    <col min="6" max="6" width="8" style="1" customWidth="1"/>
    <col min="7" max="7" width="4.2851562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55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56" t="str">
        <f>OSA!G2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55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56" t="s">
        <v>152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55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ARM!H9</f>
        <v>2015</v>
      </c>
      <c r="I9" s="58"/>
      <c r="J9" s="57">
        <f>ARM!J9</f>
        <v>2014</v>
      </c>
      <c r="K9" s="2"/>
      <c r="L9" s="43" t="s">
        <v>134</v>
      </c>
    </row>
    <row r="10" spans="1:12" ht="14.1" customHeight="1" x14ac:dyDescent="0.2">
      <c r="B10" s="29"/>
      <c r="C10" s="4" t="s">
        <v>21</v>
      </c>
      <c r="D10" s="14"/>
      <c r="E10" s="14"/>
      <c r="F10" s="14"/>
      <c r="G10" s="6"/>
      <c r="H10" s="4" t="s">
        <v>22</v>
      </c>
      <c r="I10" s="2"/>
      <c r="J10" s="4" t="s">
        <v>22</v>
      </c>
      <c r="K10" s="2"/>
      <c r="L10" s="4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City'!O41*OTT!D13</f>
        <v>179352.9</v>
      </c>
      <c r="J13" s="8">
        <f>[1]OTT!$H$13</f>
        <v>179874.18</v>
      </c>
      <c r="L13" s="8">
        <f>-H13+J13</f>
        <v>521.27999999999884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9">
        <f>'WAPA Charges by City'!O139*OTT!D14</f>
        <v>0</v>
      </c>
      <c r="I14" s="9"/>
      <c r="J14" s="9">
        <f>[1]OTT!$H$14</f>
        <v>0</v>
      </c>
      <c r="L14" s="9">
        <f>-H14+J14</f>
        <v>0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</row>
    <row r="17" spans="2:12" ht="15.95" customHeight="1" x14ac:dyDescent="0.2">
      <c r="C17" s="1" t="s">
        <v>42</v>
      </c>
      <c r="D17" s="1">
        <f>'WAPA Charges by City'!O237/1000</f>
        <v>9697.9959999999992</v>
      </c>
      <c r="E17" s="1" t="s">
        <v>43</v>
      </c>
      <c r="F17" s="75">
        <f>'WAPA Charges by City'!O249</f>
        <v>20.71</v>
      </c>
      <c r="G17" s="6"/>
      <c r="H17" s="9">
        <f>+ROUND(D17*F17,0)</f>
        <v>200845</v>
      </c>
      <c r="J17" s="9">
        <f>[1]OTT!$H$17</f>
        <v>201437</v>
      </c>
      <c r="L17" s="9">
        <f>-H17+J17</f>
        <v>592</v>
      </c>
    </row>
    <row r="18" spans="2:12" ht="15.95" customHeight="1" x14ac:dyDescent="0.2">
      <c r="C18" s="1" t="s">
        <v>44</v>
      </c>
      <c r="D18" s="9">
        <f>'WAPA Charges by City'!O333/1000</f>
        <v>0</v>
      </c>
      <c r="E18" s="1" t="s">
        <v>43</v>
      </c>
      <c r="F18" s="30">
        <f>+ROUND(F17/10,3)</f>
        <v>2.0710000000000002</v>
      </c>
      <c r="G18" s="6"/>
      <c r="H18" s="9">
        <f>+ROUND(D18*F18,0)</f>
        <v>0</v>
      </c>
      <c r="J18" s="9">
        <f>[1]OTT!$H$18</f>
        <v>0</v>
      </c>
      <c r="L18" s="9">
        <f>-H18+J18</f>
        <v>0</v>
      </c>
    </row>
    <row r="19" spans="2:12" ht="15.95" customHeight="1" x14ac:dyDescent="0.2">
      <c r="G19" s="6"/>
    </row>
    <row r="20" spans="2:12" ht="14.1" customHeight="1" x14ac:dyDescent="0.2">
      <c r="B20" s="5" t="s">
        <v>155</v>
      </c>
      <c r="D20" s="85">
        <f>ARM!D20</f>
        <v>237439</v>
      </c>
      <c r="E20" s="1" t="s">
        <v>157</v>
      </c>
      <c r="F20" s="84">
        <f>'WAPA Charges by City'!P41</f>
        <v>8.8201365078347804E-2</v>
      </c>
      <c r="G20" s="6"/>
      <c r="H20" s="1">
        <f>D20*F20</f>
        <v>20942.443922837825</v>
      </c>
      <c r="J20" s="9">
        <f>[1]OTT!$H$20</f>
        <v>24412.495759989721</v>
      </c>
      <c r="L20" s="9">
        <f>-H20+J20</f>
        <v>3470.0518371518956</v>
      </c>
    </row>
    <row r="21" spans="2:12" ht="15.95" customHeight="1" x14ac:dyDescent="0.2">
      <c r="G21" s="6"/>
    </row>
    <row r="22" spans="2:12" ht="15.95" customHeight="1" x14ac:dyDescent="0.2">
      <c r="B22" s="1" t="s">
        <v>33</v>
      </c>
      <c r="D22" s="13"/>
      <c r="E22" s="2"/>
      <c r="F22" s="11"/>
      <c r="G22" s="6"/>
      <c r="H22" s="9">
        <v>0</v>
      </c>
      <c r="J22" s="9">
        <f>[1]OTT!$H$22</f>
        <v>0</v>
      </c>
      <c r="L22" s="9">
        <f>-H22+J22</f>
        <v>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401140.34392283787</v>
      </c>
      <c r="J23" s="12">
        <f>+SUM(J13:J22)</f>
        <v>405723.67575998971</v>
      </c>
      <c r="L23" s="12">
        <f>SUM(L13:L22)</f>
        <v>4583.3318371518944</v>
      </c>
    </row>
    <row r="24" spans="2:12" ht="15.95" customHeight="1" thickTop="1" x14ac:dyDescent="0.2">
      <c r="G24" s="6"/>
    </row>
    <row r="25" spans="2:12" ht="15.95" customHeight="1" x14ac:dyDescent="0.2"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>
        <f>H23/('WAPA Charges by City'!O237/1000)</f>
        <v>41.363220187226091</v>
      </c>
      <c r="J29" s="15">
        <f>[1]OTT!$H$29</f>
        <v>41.713052715558632</v>
      </c>
      <c r="L29" s="15">
        <f>J29-H29</f>
        <v>0.34983252833254141</v>
      </c>
    </row>
    <row r="30" spans="2:12" ht="15.95" customHeight="1" thickTop="1" x14ac:dyDescent="0.2"/>
    <row r="31" spans="2:12" ht="15.95" customHeight="1" x14ac:dyDescent="0.2"/>
    <row r="43" ht="12" x14ac:dyDescent="0.2"/>
    <row r="44" ht="12" x14ac:dyDescent="0.2"/>
    <row r="45" ht="12" x14ac:dyDescent="0.2"/>
    <row r="46" ht="12" x14ac:dyDescent="0.2"/>
    <row r="47" ht="12" x14ac:dyDescent="0.2"/>
    <row r="48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</sheetData>
  <pageMargins left="0.75" right="0.75" top="0.75" bottom="1" header="0.5" footer="0.5"/>
  <pageSetup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L31"/>
  <sheetViews>
    <sheetView workbookViewId="0">
      <selection activeCell="N29" sqref="N29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4" style="1" customWidth="1"/>
    <col min="4" max="4" width="10.140625" style="1" customWidth="1"/>
    <col min="5" max="5" width="7.7109375" style="1" customWidth="1"/>
    <col min="6" max="6" width="8" style="1" customWidth="1"/>
    <col min="7" max="7" width="4.2851562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17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18" t="str">
        <f>OSB!G2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17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17" t="s">
        <v>121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17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ARM!H9</f>
        <v>2015</v>
      </c>
      <c r="I9" s="58"/>
      <c r="J9" s="57">
        <f>ARM!J9</f>
        <v>2014</v>
      </c>
      <c r="K9" s="2"/>
      <c r="L9" s="43" t="s">
        <v>134</v>
      </c>
    </row>
    <row r="10" spans="1:12" ht="14.1" customHeight="1" x14ac:dyDescent="0.2">
      <c r="B10" s="29"/>
      <c r="C10" s="4" t="s">
        <v>21</v>
      </c>
      <c r="D10" s="14"/>
      <c r="E10" s="14"/>
      <c r="F10" s="14"/>
      <c r="G10" s="6"/>
      <c r="H10" s="4" t="s">
        <v>22</v>
      </c>
      <c r="I10" s="2"/>
      <c r="J10" s="4" t="s">
        <v>22</v>
      </c>
      <c r="K10" s="2"/>
      <c r="L10" s="4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City'!O42*D13</f>
        <v>323584.56</v>
      </c>
      <c r="J13" s="8">
        <f>[1]RUS!$H$13</f>
        <v>324561.95999999996</v>
      </c>
      <c r="L13" s="8">
        <f>-H13+J13</f>
        <v>977.39999999996508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9">
        <f>'WAPA Charges by City'!O140*D14</f>
        <v>0</v>
      </c>
      <c r="I14" s="9"/>
      <c r="J14" s="9">
        <f>[1]RUS!$H$14</f>
        <v>0</v>
      </c>
      <c r="L14" s="9">
        <f>-H14+J14</f>
        <v>0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  <c r="J16" s="9"/>
    </row>
    <row r="17" spans="2:12" ht="15.95" customHeight="1" x14ac:dyDescent="0.2">
      <c r="C17" s="1" t="s">
        <v>42</v>
      </c>
      <c r="D17" s="1">
        <f>'WAPA Charges by City'!O238/1000</f>
        <v>15599.391</v>
      </c>
      <c r="E17" s="1" t="s">
        <v>43</v>
      </c>
      <c r="F17" s="75">
        <f>'WAPA Charges by City'!O249</f>
        <v>20.71</v>
      </c>
      <c r="G17" s="6"/>
      <c r="H17" s="9">
        <f>+ROUND(D17*F17,0)</f>
        <v>323063</v>
      </c>
      <c r="J17" s="9">
        <f>[1]RUS!$H$17</f>
        <v>324015</v>
      </c>
      <c r="L17" s="9">
        <f>-H17+J17</f>
        <v>952</v>
      </c>
    </row>
    <row r="18" spans="2:12" ht="15.95" customHeight="1" x14ac:dyDescent="0.2">
      <c r="C18" s="1" t="s">
        <v>44</v>
      </c>
      <c r="D18" s="9">
        <f>'WAPA Charges by City'!O336/1000</f>
        <v>0</v>
      </c>
      <c r="E18" s="1" t="s">
        <v>43</v>
      </c>
      <c r="F18" s="30">
        <f>+ROUND(F17/10,3)</f>
        <v>2.0710000000000002</v>
      </c>
      <c r="G18" s="6"/>
      <c r="H18" s="9">
        <f>+ROUND(D18*F18,0)</f>
        <v>0</v>
      </c>
      <c r="J18" s="9">
        <f>[1]RUS!$H$18</f>
        <v>0</v>
      </c>
      <c r="L18" s="9">
        <f>-H18+J18</f>
        <v>0</v>
      </c>
    </row>
    <row r="19" spans="2:12" ht="15.95" customHeight="1" x14ac:dyDescent="0.2">
      <c r="G19" s="6"/>
      <c r="J19" s="9"/>
    </row>
    <row r="20" spans="2:12" ht="14.1" customHeight="1" x14ac:dyDescent="0.2">
      <c r="B20" s="5" t="s">
        <v>155</v>
      </c>
      <c r="D20" s="85">
        <f>ARM!D20</f>
        <v>237439</v>
      </c>
      <c r="E20" s="1" t="s">
        <v>157</v>
      </c>
      <c r="F20" s="84">
        <f>'WAPA Charges by City'!P42</f>
        <v>0.15913096420674849</v>
      </c>
      <c r="G20" s="6"/>
      <c r="H20" s="1">
        <f>D20*F20</f>
        <v>37783.897010286157</v>
      </c>
      <c r="J20" s="9">
        <f>[1]RUS!$H$20</f>
        <v>44049.498779390982</v>
      </c>
      <c r="L20" s="9">
        <f>-H20+J20</f>
        <v>6265.6017691048255</v>
      </c>
    </row>
    <row r="21" spans="2:12" ht="15.95" customHeight="1" x14ac:dyDescent="0.2">
      <c r="G21" s="6"/>
      <c r="J21" s="9"/>
    </row>
    <row r="22" spans="2:12" ht="15.95" customHeight="1" x14ac:dyDescent="0.2">
      <c r="B22" s="1" t="s">
        <v>33</v>
      </c>
      <c r="D22" s="13"/>
      <c r="E22" s="2"/>
      <c r="F22" s="11"/>
      <c r="G22" s="6"/>
      <c r="H22" s="9">
        <v>0</v>
      </c>
      <c r="J22" s="9">
        <f>[1]RUS!$H$22</f>
        <v>0</v>
      </c>
      <c r="L22" s="9">
        <f>-H22+J22</f>
        <v>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684431.45701028616</v>
      </c>
      <c r="J23" s="12">
        <f>+SUM(J13:J22)</f>
        <v>692626.4587793909</v>
      </c>
      <c r="L23" s="12">
        <f>SUM(L13:L22)</f>
        <v>8195.0017691047906</v>
      </c>
    </row>
    <row r="24" spans="2:12" ht="15.95" customHeight="1" thickTop="1" x14ac:dyDescent="0.2">
      <c r="G24" s="6"/>
    </row>
    <row r="25" spans="2:12" ht="15.95" customHeight="1" x14ac:dyDescent="0.2"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>
        <f>H23/('WAPA Charges by City'!O238/1000)</f>
        <v>43.875524179776392</v>
      </c>
      <c r="J29" s="15">
        <f>[1]RUS!$H$29</f>
        <v>44.270418568896154</v>
      </c>
      <c r="L29" s="15">
        <f>J29-H29</f>
        <v>0.39489438911976293</v>
      </c>
    </row>
    <row r="30" spans="2:12" ht="15.95" customHeight="1" thickTop="1" x14ac:dyDescent="0.2"/>
    <row r="31" spans="2:12" ht="15.95" customHeight="1" x14ac:dyDescent="0.2"/>
  </sheetData>
  <phoneticPr fontId="0" type="noConversion"/>
  <pageMargins left="0.75" right="0.75" top="0.75" bottom="1" header="0.5" footer="0.5"/>
  <pageSetup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L133"/>
  <sheetViews>
    <sheetView workbookViewId="0">
      <selection activeCell="N29" sqref="N29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4" style="1" customWidth="1"/>
    <col min="4" max="4" width="10.140625" style="1" customWidth="1"/>
    <col min="5" max="5" width="7.7109375" style="1" customWidth="1"/>
    <col min="6" max="6" width="8" style="1" customWidth="1"/>
    <col min="7" max="7" width="4.2851562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17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18" t="str">
        <f>RUS!G2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17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18" t="s">
        <v>60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17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ARM!H9</f>
        <v>2015</v>
      </c>
      <c r="I9" s="58"/>
      <c r="J9" s="57">
        <f>ARM!J9</f>
        <v>2014</v>
      </c>
      <c r="K9" s="2"/>
      <c r="L9" s="43" t="s">
        <v>134</v>
      </c>
    </row>
    <row r="10" spans="1:12" ht="14.1" customHeight="1" x14ac:dyDescent="0.2">
      <c r="B10" s="29"/>
      <c r="C10" s="4" t="s">
        <v>21</v>
      </c>
      <c r="D10" s="14"/>
      <c r="E10" s="14"/>
      <c r="F10" s="14"/>
      <c r="G10" s="6"/>
      <c r="H10" s="4" t="s">
        <v>22</v>
      </c>
      <c r="I10" s="2"/>
      <c r="J10" s="4" t="s">
        <v>22</v>
      </c>
      <c r="K10" s="2"/>
      <c r="L10" s="4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City'!O43*D13</f>
        <v>44439.119999999995</v>
      </c>
      <c r="J13" s="8">
        <f>[1]SAF!$H$13</f>
        <v>40920.479999999996</v>
      </c>
      <c r="L13" s="8">
        <f>-H13+J13</f>
        <v>-3518.6399999999994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9">
        <f>'WAPA Charges by City'!O141*D14</f>
        <v>1821.2219999999998</v>
      </c>
      <c r="I14" s="9"/>
      <c r="J14" s="9">
        <f>[1]SAF!$H$14</f>
        <v>1462.8419999999999</v>
      </c>
      <c r="L14" s="9">
        <f>-H14+J14</f>
        <v>-358.37999999999988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</row>
    <row r="17" spans="2:12" ht="15.95" customHeight="1" x14ac:dyDescent="0.2">
      <c r="C17" s="1" t="s">
        <v>42</v>
      </c>
      <c r="D17" s="1">
        <f>'WAPA Charges by City'!O239/1000</f>
        <v>2236.2069999999999</v>
      </c>
      <c r="E17" s="1" t="s">
        <v>43</v>
      </c>
      <c r="F17" s="75">
        <f>'WAPA Charges by City'!O249</f>
        <v>20.71</v>
      </c>
      <c r="G17" s="6"/>
      <c r="H17" s="9">
        <f>+ROUND(D17*F17,0)</f>
        <v>46312</v>
      </c>
      <c r="J17" s="9">
        <f>[1]SAF!$H$17</f>
        <v>42353</v>
      </c>
      <c r="L17" s="9">
        <f>-H17+J17</f>
        <v>-3959</v>
      </c>
    </row>
    <row r="18" spans="2:12" ht="15.95" customHeight="1" x14ac:dyDescent="0.2">
      <c r="C18" s="1" t="s">
        <v>44</v>
      </c>
      <c r="D18" s="1">
        <f>'WAPA Charges by City'!O337/1000</f>
        <v>80.533000000000001</v>
      </c>
      <c r="E18" s="1" t="s">
        <v>43</v>
      </c>
      <c r="F18" s="30">
        <f>+ROUND(F17/10,3)</f>
        <v>2.0710000000000002</v>
      </c>
      <c r="G18" s="6"/>
      <c r="H18" s="9">
        <f>+ROUND(D18*F18,0)</f>
        <v>167</v>
      </c>
      <c r="J18" s="9">
        <f>[1]SAF!$H$18</f>
        <v>1654</v>
      </c>
      <c r="L18" s="9">
        <f>-H18+J18</f>
        <v>1487</v>
      </c>
    </row>
    <row r="19" spans="2:12" ht="15.95" customHeight="1" x14ac:dyDescent="0.2">
      <c r="G19" s="6"/>
    </row>
    <row r="20" spans="2:12" ht="14.1" customHeight="1" x14ac:dyDescent="0.2">
      <c r="B20" s="5" t="s">
        <v>155</v>
      </c>
      <c r="D20" s="85">
        <f>ARM!D20</f>
        <v>237439</v>
      </c>
      <c r="E20" s="1" t="s">
        <v>157</v>
      </c>
      <c r="F20" s="84">
        <f>'WAPA Charges by City'!P43</f>
        <v>2.1854071201973916E-2</v>
      </c>
      <c r="G20" s="6"/>
      <c r="H20" s="1">
        <f>D20*F20</f>
        <v>5189.0088121254848</v>
      </c>
      <c r="J20" s="9">
        <f>[1]SAF!$H$20</f>
        <v>5553.7211872028774</v>
      </c>
      <c r="L20" s="9">
        <f>-H20+J20</f>
        <v>364.71237507739261</v>
      </c>
    </row>
    <row r="21" spans="2:12" ht="15.95" customHeight="1" x14ac:dyDescent="0.2">
      <c r="G21" s="6"/>
    </row>
    <row r="22" spans="2:12" ht="15.95" customHeight="1" x14ac:dyDescent="0.2">
      <c r="B22" s="1" t="s">
        <v>33</v>
      </c>
      <c r="F22" s="21"/>
      <c r="G22" s="6"/>
      <c r="H22" s="9">
        <v>0</v>
      </c>
      <c r="J22" s="9">
        <f>[1]SAF!$H$22</f>
        <v>0</v>
      </c>
      <c r="L22" s="9">
        <f>-H22+J22</f>
        <v>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97928.350812125485</v>
      </c>
      <c r="J23" s="12">
        <f>+SUM(J13:J22)</f>
        <v>91944.043187202857</v>
      </c>
      <c r="L23" s="12">
        <f>SUM(L13:L22)</f>
        <v>-5984.3076249226069</v>
      </c>
    </row>
    <row r="24" spans="2:12" ht="15.95" customHeight="1" thickTop="1" x14ac:dyDescent="0.2">
      <c r="G24" s="6"/>
    </row>
    <row r="25" spans="2:12" ht="15.95" customHeight="1" x14ac:dyDescent="0.2"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>
        <f>H23/('WAPA Charges by City'!O239/1000)</f>
        <v>43.792167188514071</v>
      </c>
      <c r="J29" s="15">
        <f>[1]SAF!$H$29</f>
        <v>44.959401004770967</v>
      </c>
      <c r="L29" s="15">
        <f>J29-H29</f>
        <v>1.1672338162568963</v>
      </c>
    </row>
    <row r="30" spans="2:12" ht="15.95" customHeight="1" thickTop="1" x14ac:dyDescent="0.2"/>
    <row r="31" spans="2:12" ht="15.95" customHeight="1" x14ac:dyDescent="0.2"/>
    <row r="32" spans="2:12" ht="12.95" customHeight="1" x14ac:dyDescent="0.2">
      <c r="C32" s="36"/>
    </row>
    <row r="33" spans="3:3" ht="12.95" customHeight="1" x14ac:dyDescent="0.2">
      <c r="C33" s="36"/>
    </row>
    <row r="34" spans="3:3" ht="12.95" customHeight="1" x14ac:dyDescent="0.2"/>
    <row r="35" spans="3:3" ht="12.95" customHeight="1" x14ac:dyDescent="0.2"/>
    <row r="36" spans="3:3" ht="12.95" customHeight="1" x14ac:dyDescent="0.2"/>
    <row r="37" spans="3:3" ht="12.95" customHeight="1" x14ac:dyDescent="0.2"/>
    <row r="38" spans="3:3" ht="12.95" customHeight="1" x14ac:dyDescent="0.2"/>
    <row r="43" spans="3:3" ht="12" x14ac:dyDescent="0.2"/>
    <row r="44" spans="3:3" ht="12" x14ac:dyDescent="0.2"/>
    <row r="45" spans="3:3" ht="12" x14ac:dyDescent="0.2"/>
    <row r="46" spans="3:3" ht="12" x14ac:dyDescent="0.2"/>
    <row r="47" spans="3:3" ht="12" x14ac:dyDescent="0.2"/>
    <row r="48" spans="3:3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</sheetData>
  <phoneticPr fontId="0" type="noConversion"/>
  <pageMargins left="0.75" right="0.75" top="0.75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L31"/>
  <sheetViews>
    <sheetView workbookViewId="0">
      <selection activeCell="J9" sqref="J9:J10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4" style="1" customWidth="1"/>
    <col min="4" max="4" width="10.140625" style="1" customWidth="1"/>
    <col min="5" max="5" width="7.7109375" style="1" customWidth="1"/>
    <col min="6" max="6" width="8" style="1" customWidth="1"/>
    <col min="7" max="7" width="4.2851562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17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18" t="str">
        <f>ARM!G2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17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17" t="s">
        <v>35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17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ARM!H9</f>
        <v>2015</v>
      </c>
      <c r="I9" s="58"/>
      <c r="J9" s="139">
        <f>ARM!J9</f>
        <v>2014</v>
      </c>
      <c r="K9" s="2"/>
      <c r="L9" s="43" t="s">
        <v>134</v>
      </c>
    </row>
    <row r="10" spans="1:12" ht="14.1" customHeight="1" x14ac:dyDescent="0.2">
      <c r="B10" s="29"/>
      <c r="C10" s="4" t="s">
        <v>21</v>
      </c>
      <c r="D10" s="14"/>
      <c r="E10" s="14"/>
      <c r="F10" s="14"/>
      <c r="G10" s="6"/>
      <c r="H10" s="4" t="s">
        <v>22</v>
      </c>
      <c r="I10" s="2"/>
      <c r="J10" s="140" t="s">
        <v>22</v>
      </c>
      <c r="K10" s="2"/>
      <c r="L10" s="4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City'!O7*ASH!D13</f>
        <v>27008.82</v>
      </c>
      <c r="J13" s="8">
        <f>[1]ASH!$H$13</f>
        <v>25998.84</v>
      </c>
      <c r="L13" s="8">
        <f>-H13+J13</f>
        <v>-1009.9799999999996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9">
        <f>'WAPA Charges by City'!O105*ASH!D14</f>
        <v>390.95999999999992</v>
      </c>
      <c r="I14" s="9"/>
      <c r="J14" s="9">
        <f>[1]ASH!$H$14</f>
        <v>283.44599999999997</v>
      </c>
      <c r="L14" s="9">
        <f>-H14+J14</f>
        <v>-107.51399999999995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</row>
    <row r="17" spans="2:12" ht="15.95" customHeight="1" x14ac:dyDescent="0.2">
      <c r="C17" s="1" t="s">
        <v>42</v>
      </c>
      <c r="D17" s="1">
        <f>'WAPA Charges by City'!O203/1000</f>
        <v>1313.15</v>
      </c>
      <c r="E17" s="1" t="s">
        <v>43</v>
      </c>
      <c r="F17" s="75">
        <f>'WAPA Charges by City'!O249</f>
        <v>20.71</v>
      </c>
      <c r="G17" s="6"/>
      <c r="H17" s="9">
        <f>+ROUND(D17*F17,0)</f>
        <v>27195</v>
      </c>
      <c r="J17" s="9">
        <f>[1]ASH!$H$17</f>
        <v>26150</v>
      </c>
      <c r="L17" s="9">
        <f>-H17+J17</f>
        <v>-1045</v>
      </c>
    </row>
    <row r="18" spans="2:12" ht="15.95" customHeight="1" x14ac:dyDescent="0.2">
      <c r="C18" s="1" t="s">
        <v>44</v>
      </c>
      <c r="D18" s="1">
        <f>'WAPA Charges by City'!O301/1000</f>
        <v>208.47900000000018</v>
      </c>
      <c r="E18" s="1" t="s">
        <v>43</v>
      </c>
      <c r="F18" s="30">
        <f>+ROUND(F17/10,3)</f>
        <v>2.0710000000000002</v>
      </c>
      <c r="G18" s="6"/>
      <c r="H18" s="9">
        <f>+ROUND(D18*F18,0)</f>
        <v>432</v>
      </c>
      <c r="J18" s="9">
        <f>[1]ASH!$H$18</f>
        <v>320</v>
      </c>
      <c r="L18" s="9">
        <f>-H18+J18</f>
        <v>-112</v>
      </c>
    </row>
    <row r="19" spans="2:12" ht="15.95" customHeight="1" x14ac:dyDescent="0.2">
      <c r="G19" s="6"/>
    </row>
    <row r="20" spans="2:12" ht="14.1" customHeight="1" x14ac:dyDescent="0.2">
      <c r="B20" s="5" t="s">
        <v>155</v>
      </c>
      <c r="D20" s="85">
        <f>ARM!D20</f>
        <v>237439</v>
      </c>
      <c r="E20" s="1" t="s">
        <v>157</v>
      </c>
      <c r="F20" s="84">
        <f>'WAPA Charges by City'!P7</f>
        <v>1.3282276412343384E-2</v>
      </c>
      <c r="G20" s="6"/>
      <c r="H20" s="1">
        <f>D20*F20</f>
        <v>3153.730429070401</v>
      </c>
      <c r="J20" s="9">
        <f>[1]ASH!$H$20</f>
        <v>3528.5585249903638</v>
      </c>
      <c r="L20" s="9">
        <f>-H20+J20</f>
        <v>374.82809591996283</v>
      </c>
    </row>
    <row r="21" spans="2:12" ht="15.95" customHeight="1" x14ac:dyDescent="0.2">
      <c r="G21" s="6"/>
    </row>
    <row r="22" spans="2:12" ht="15.95" customHeight="1" x14ac:dyDescent="0.2">
      <c r="B22" s="1" t="s">
        <v>33</v>
      </c>
      <c r="D22" s="13"/>
      <c r="E22" s="2"/>
      <c r="F22" s="11"/>
      <c r="G22" s="6"/>
      <c r="H22" s="9">
        <v>0</v>
      </c>
      <c r="J22" s="9">
        <f>[1]ASH!$H$22</f>
        <v>0</v>
      </c>
      <c r="L22" s="47">
        <f>-H22+J22</f>
        <v>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58180.510429070397</v>
      </c>
      <c r="J23" s="12">
        <f>+SUM(J13:J22)</f>
        <v>56280.844524990367</v>
      </c>
      <c r="L23" s="12">
        <f>-H23+J23</f>
        <v>-1899.6659040800296</v>
      </c>
    </row>
    <row r="24" spans="2:12" ht="15.95" customHeight="1" thickTop="1" x14ac:dyDescent="0.2">
      <c r="G24" s="6"/>
    </row>
    <row r="25" spans="2:12" ht="15.95" customHeight="1" x14ac:dyDescent="0.2"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>
        <f>H23/('WAPA Charges by City'!O203/1000)</f>
        <v>44.306065894277417</v>
      </c>
      <c r="J29" s="15">
        <f>[1]ASH!$H$29</f>
        <v>44.573273167965667</v>
      </c>
      <c r="L29" s="15">
        <f>J29-H29</f>
        <v>0.26720727368824981</v>
      </c>
    </row>
    <row r="30" spans="2:12" ht="15.95" customHeight="1" thickTop="1" x14ac:dyDescent="0.2"/>
    <row r="31" spans="2:12" ht="15.95" customHeight="1" x14ac:dyDescent="0.2"/>
  </sheetData>
  <phoneticPr fontId="0" type="noConversion"/>
  <pageMargins left="0.75" right="0.75" top="0.75" bottom="1" header="0.5" footer="0.5"/>
  <pageSetup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L133"/>
  <sheetViews>
    <sheetView workbookViewId="0">
      <selection activeCell="H20" sqref="H20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4" style="1" customWidth="1"/>
    <col min="4" max="4" width="10.140625" style="1" customWidth="1"/>
    <col min="5" max="5" width="7.7109375" style="1" customWidth="1"/>
    <col min="6" max="6" width="8" style="1" customWidth="1"/>
    <col min="7" max="7" width="4.2851562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55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56" t="str">
        <f>RUS!G2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55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56" t="s">
        <v>153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55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ARM!H9</f>
        <v>2015</v>
      </c>
      <c r="I9" s="58"/>
      <c r="J9" s="57">
        <f>ARM!J9</f>
        <v>2014</v>
      </c>
      <c r="K9" s="2"/>
      <c r="L9" s="43" t="s">
        <v>134</v>
      </c>
    </row>
    <row r="10" spans="1:12" ht="14.1" customHeight="1" x14ac:dyDescent="0.2">
      <c r="B10" s="29"/>
      <c r="C10" s="4" t="s">
        <v>21</v>
      </c>
      <c r="D10" s="14"/>
      <c r="E10" s="14"/>
      <c r="F10" s="14"/>
      <c r="G10" s="6"/>
      <c r="H10" s="4" t="s">
        <v>22</v>
      </c>
      <c r="I10" s="2"/>
      <c r="J10" s="4" t="s">
        <v>22</v>
      </c>
      <c r="K10" s="2"/>
      <c r="L10" s="4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City'!O44*SAM!D13</f>
        <v>0</v>
      </c>
      <c r="J13" s="8">
        <f>[1]SAM!$H$13</f>
        <v>27008.82</v>
      </c>
      <c r="L13" s="8">
        <f>-H13+J13</f>
        <v>27008.82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9">
        <f>'WAPA Charges by City'!O142*SAM!D14</f>
        <v>0</v>
      </c>
      <c r="I14" s="9"/>
      <c r="J14" s="9">
        <f>[1]SAM!$H$14</f>
        <v>0</v>
      </c>
      <c r="L14" s="9">
        <f>-H14+J14</f>
        <v>0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</row>
    <row r="17" spans="2:12" ht="15.95" customHeight="1" x14ac:dyDescent="0.2">
      <c r="C17" s="1" t="s">
        <v>42</v>
      </c>
      <c r="D17" s="131">
        <f>'WAPA Charges by City'!O240/1000</f>
        <v>0</v>
      </c>
      <c r="E17" s="1" t="s">
        <v>43</v>
      </c>
      <c r="F17" s="75">
        <f>'WAPA Charges by City'!O249</f>
        <v>20.71</v>
      </c>
      <c r="G17" s="6"/>
      <c r="H17" s="9">
        <f>+ROUND(D17*F17,0)</f>
        <v>0</v>
      </c>
      <c r="J17" s="9">
        <f>[1]SAM!$H$17</f>
        <v>30191</v>
      </c>
      <c r="L17" s="9">
        <f>-H17+J17</f>
        <v>30191</v>
      </c>
    </row>
    <row r="18" spans="2:12" ht="15.95" customHeight="1" x14ac:dyDescent="0.2">
      <c r="C18" s="1" t="s">
        <v>44</v>
      </c>
      <c r="D18" s="9">
        <f>'WAPA Charges by City'!O338/1000</f>
        <v>0</v>
      </c>
      <c r="E18" s="1" t="s">
        <v>43</v>
      </c>
      <c r="F18" s="30">
        <f>+ROUND(F17/10,3)</f>
        <v>2.0710000000000002</v>
      </c>
      <c r="G18" s="6"/>
      <c r="H18" s="9">
        <f>+ROUND(D18*F18,0)</f>
        <v>0</v>
      </c>
      <c r="J18" s="9">
        <f>[1]SAM!$H$18</f>
        <v>0</v>
      </c>
      <c r="L18" s="9">
        <f>-H18+J18</f>
        <v>0</v>
      </c>
    </row>
    <row r="19" spans="2:12" ht="15.95" customHeight="1" x14ac:dyDescent="0.2">
      <c r="G19" s="6"/>
    </row>
    <row r="20" spans="2:12" ht="14.1" customHeight="1" x14ac:dyDescent="0.2">
      <c r="B20" s="5" t="s">
        <v>155</v>
      </c>
      <c r="D20" s="85">
        <f>ARM!D20</f>
        <v>237439</v>
      </c>
      <c r="E20" s="1" t="s">
        <v>157</v>
      </c>
      <c r="F20" s="84">
        <f>'WAPA Charges by City'!P44</f>
        <v>0</v>
      </c>
      <c r="G20" s="6"/>
      <c r="H20" s="9">
        <f>D20*F20</f>
        <v>0</v>
      </c>
      <c r="J20" s="9">
        <f>[1]SAM!$H$20</f>
        <v>3665.6328536554029</v>
      </c>
      <c r="L20" s="9">
        <f>-H20+J20</f>
        <v>3665.6328536554029</v>
      </c>
    </row>
    <row r="21" spans="2:12" ht="15.95" customHeight="1" x14ac:dyDescent="0.2">
      <c r="G21" s="6"/>
    </row>
    <row r="22" spans="2:12" ht="15.95" customHeight="1" x14ac:dyDescent="0.2">
      <c r="B22" s="1" t="s">
        <v>33</v>
      </c>
      <c r="F22" s="21"/>
      <c r="G22" s="6"/>
      <c r="H22" s="9">
        <v>0</v>
      </c>
      <c r="J22" s="9">
        <f>[1]SAM!$H$22</f>
        <v>0</v>
      </c>
      <c r="L22" s="9">
        <f>-H22+J22</f>
        <v>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0</v>
      </c>
      <c r="J23" s="12">
        <f>+SUM(J13:J22)</f>
        <v>60865.452853655399</v>
      </c>
      <c r="L23" s="12">
        <f>SUM(L13:L22)</f>
        <v>60865.452853655399</v>
      </c>
    </row>
    <row r="24" spans="2:12" ht="15.95" customHeight="1" thickTop="1" x14ac:dyDescent="0.2">
      <c r="G24" s="6"/>
    </row>
    <row r="25" spans="2:12" ht="15.95" customHeight="1" x14ac:dyDescent="0.2"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 t="e">
        <f>H23/('WAPA Charges by City'!O240/1000)</f>
        <v>#DIV/0!</v>
      </c>
      <c r="J29" s="15">
        <f>[1]SAM!$H$29</f>
        <v>41.751751518839697</v>
      </c>
      <c r="L29" s="15" t="e">
        <f>J29-H29</f>
        <v>#DIV/0!</v>
      </c>
    </row>
    <row r="30" spans="2:12" ht="15.95" customHeight="1" thickTop="1" x14ac:dyDescent="0.2"/>
    <row r="31" spans="2:12" ht="15.95" customHeight="1" x14ac:dyDescent="0.2"/>
    <row r="32" spans="2:12" ht="12.95" customHeight="1" x14ac:dyDescent="0.2">
      <c r="C32" s="36"/>
    </row>
    <row r="33" spans="3:3" ht="12.95" customHeight="1" x14ac:dyDescent="0.2">
      <c r="C33" s="36"/>
    </row>
    <row r="34" spans="3:3" ht="12.95" customHeight="1" x14ac:dyDescent="0.2"/>
    <row r="35" spans="3:3" ht="12.95" customHeight="1" x14ac:dyDescent="0.2"/>
    <row r="36" spans="3:3" ht="12.95" customHeight="1" x14ac:dyDescent="0.2"/>
    <row r="37" spans="3:3" ht="12.95" customHeight="1" x14ac:dyDescent="0.2"/>
    <row r="38" spans="3:3" ht="12.95" customHeight="1" x14ac:dyDescent="0.2"/>
    <row r="43" spans="3:3" ht="12" x14ac:dyDescent="0.2"/>
    <row r="44" spans="3:3" ht="12" x14ac:dyDescent="0.2"/>
    <row r="45" spans="3:3" ht="12" x14ac:dyDescent="0.2"/>
    <row r="46" spans="3:3" ht="12" x14ac:dyDescent="0.2"/>
    <row r="47" spans="3:3" ht="12" x14ac:dyDescent="0.2"/>
    <row r="48" spans="3:3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</sheetData>
  <pageMargins left="0.75" right="0.75" top="0.75" bottom="1" header="0.5" footer="0.5"/>
  <pageSetup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L133"/>
  <sheetViews>
    <sheetView workbookViewId="0">
      <selection activeCell="H17" sqref="H17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4" style="1" customWidth="1"/>
    <col min="4" max="4" width="10.140625" style="1" customWidth="1"/>
    <col min="5" max="5" width="7.7109375" style="1" customWidth="1"/>
    <col min="6" max="6" width="8" style="1" customWidth="1"/>
    <col min="7" max="7" width="4.2851562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17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18" t="str">
        <f>SAF!G2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17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18" t="s">
        <v>92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17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ARM!H9</f>
        <v>2015</v>
      </c>
      <c r="I9" s="58"/>
      <c r="J9" s="57">
        <f>ARM!J9</f>
        <v>2014</v>
      </c>
      <c r="K9" s="2"/>
      <c r="L9" s="43" t="s">
        <v>134</v>
      </c>
    </row>
    <row r="10" spans="1:12" ht="14.1" customHeight="1" x14ac:dyDescent="0.2">
      <c r="B10" s="29"/>
      <c r="C10" s="4" t="s">
        <v>21</v>
      </c>
      <c r="D10" s="14"/>
      <c r="E10" s="14"/>
      <c r="F10" s="14"/>
      <c r="G10" s="6"/>
      <c r="H10" s="4" t="s">
        <v>22</v>
      </c>
      <c r="I10" s="2"/>
      <c r="J10" s="4" t="s">
        <v>22</v>
      </c>
      <c r="K10" s="2"/>
      <c r="L10" s="4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City'!O45*D13</f>
        <v>39910.5</v>
      </c>
      <c r="J13" s="8">
        <f>[1]SEN!$H$13</f>
        <v>40040.82</v>
      </c>
      <c r="L13" s="8">
        <f>-H13+J13</f>
        <v>130.31999999999971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9">
        <f>'WAPA Charges by City'!O143*SEN!D14</f>
        <v>0</v>
      </c>
      <c r="I14" s="9"/>
      <c r="J14" s="9">
        <f>[1]SEN!$H$14</f>
        <v>0</v>
      </c>
      <c r="L14" s="9">
        <f>-H14+J14</f>
        <v>0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</row>
    <row r="17" spans="2:12" ht="15.95" customHeight="1" x14ac:dyDescent="0.2">
      <c r="C17" s="1" t="s">
        <v>42</v>
      </c>
      <c r="D17" s="1">
        <f>'WAPA Charges by City'!O241/1000</f>
        <v>2155.6729999999998</v>
      </c>
      <c r="E17" s="1" t="s">
        <v>43</v>
      </c>
      <c r="F17" s="75">
        <f>'WAPA Charges by City'!O249</f>
        <v>20.71</v>
      </c>
      <c r="G17" s="6"/>
      <c r="H17" s="9">
        <f>+ROUND(D17*F17,0)</f>
        <v>44644</v>
      </c>
      <c r="J17" s="9">
        <f>[1]SEN!$H$17</f>
        <v>44775</v>
      </c>
      <c r="L17" s="9">
        <f>-H17+J17</f>
        <v>131</v>
      </c>
    </row>
    <row r="18" spans="2:12" ht="15.95" customHeight="1" x14ac:dyDescent="0.2">
      <c r="C18" s="1" t="s">
        <v>44</v>
      </c>
      <c r="D18" s="9">
        <f>'WAPA Charges by City'!O339/1000</f>
        <v>0</v>
      </c>
      <c r="E18" s="1" t="s">
        <v>43</v>
      </c>
      <c r="F18" s="30">
        <f>+ROUND(F17/10,3)</f>
        <v>2.0710000000000002</v>
      </c>
      <c r="G18" s="6"/>
      <c r="H18" s="9">
        <f>+ROUND(D18*F18,0)</f>
        <v>0</v>
      </c>
      <c r="J18" s="9">
        <f>[1]SEN!$H$18</f>
        <v>0</v>
      </c>
      <c r="L18" s="9">
        <f>-H18+J18</f>
        <v>0</v>
      </c>
    </row>
    <row r="19" spans="2:12" ht="15.95" customHeight="1" x14ac:dyDescent="0.2">
      <c r="G19" s="6"/>
    </row>
    <row r="20" spans="2:12" ht="14.1" customHeight="1" x14ac:dyDescent="0.2">
      <c r="B20" s="5" t="s">
        <v>155</v>
      </c>
      <c r="D20" s="85">
        <f>ARM!D20</f>
        <v>237439</v>
      </c>
      <c r="E20" s="1" t="s">
        <v>157</v>
      </c>
      <c r="F20" s="84">
        <f>'WAPA Charges by City'!P45</f>
        <v>1.9627006761303554E-2</v>
      </c>
      <c r="G20" s="6"/>
      <c r="H20" s="1">
        <f>D20*F20</f>
        <v>4660.2168583971543</v>
      </c>
      <c r="J20" s="9">
        <f>[1]SEN!$H$20</f>
        <v>5434.3338686881671</v>
      </c>
      <c r="L20" s="9">
        <f>-H20+J20</f>
        <v>774.11701029101278</v>
      </c>
    </row>
    <row r="21" spans="2:12" ht="15.95" customHeight="1" x14ac:dyDescent="0.2">
      <c r="G21" s="6"/>
    </row>
    <row r="22" spans="2:12" ht="15.95" customHeight="1" x14ac:dyDescent="0.2">
      <c r="B22" s="23" t="s">
        <v>33</v>
      </c>
      <c r="D22" s="13"/>
      <c r="E22" s="2"/>
      <c r="F22" s="11"/>
      <c r="G22" s="6"/>
      <c r="H22" s="9">
        <v>0</v>
      </c>
      <c r="J22" s="9">
        <f>[1]SEN!$H$22</f>
        <v>0</v>
      </c>
      <c r="L22" s="9">
        <f>-H22+J22</f>
        <v>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89214.716858397151</v>
      </c>
      <c r="J23" s="12">
        <f>+SUM(J13:J22)</f>
        <v>90250.153868688169</v>
      </c>
      <c r="L23" s="12">
        <f>SUM(L13:L22)</f>
        <v>1035.4370102910125</v>
      </c>
    </row>
    <row r="24" spans="2:12" ht="15.95" customHeight="1" thickTop="1" x14ac:dyDescent="0.2">
      <c r="G24" s="6"/>
    </row>
    <row r="25" spans="2:12" ht="15.95" customHeight="1" x14ac:dyDescent="0.2"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>
        <f>H23/('WAPA Charges by City'!O241/1000)</f>
        <v>41.386015809632148</v>
      </c>
      <c r="J29" s="15">
        <f>[1]SEN!$H$29</f>
        <v>41.743402180314618</v>
      </c>
      <c r="L29" s="15">
        <f>J29-H29</f>
        <v>0.35738637068246959</v>
      </c>
    </row>
    <row r="30" spans="2:12" ht="15.95" customHeight="1" thickTop="1" x14ac:dyDescent="0.2"/>
    <row r="31" spans="2:12" ht="15.95" customHeight="1" x14ac:dyDescent="0.2"/>
    <row r="32" spans="2:12" ht="12.95" customHeight="1" x14ac:dyDescent="0.2">
      <c r="C32" s="36"/>
    </row>
    <row r="33" spans="3:3" ht="12.95" customHeight="1" x14ac:dyDescent="0.2">
      <c r="C33" s="36"/>
    </row>
    <row r="34" spans="3:3" ht="12.95" customHeight="1" x14ac:dyDescent="0.2"/>
    <row r="35" spans="3:3" ht="12.95" customHeight="1" x14ac:dyDescent="0.2"/>
    <row r="36" spans="3:3" ht="12.95" customHeight="1" x14ac:dyDescent="0.2"/>
    <row r="37" spans="3:3" ht="12.95" customHeight="1" x14ac:dyDescent="0.2"/>
    <row r="38" spans="3:3" ht="12.95" customHeight="1" x14ac:dyDescent="0.2"/>
    <row r="43" spans="3:3" ht="12" x14ac:dyDescent="0.2"/>
    <row r="44" spans="3:3" ht="12" x14ac:dyDescent="0.2"/>
    <row r="45" spans="3:3" ht="12" x14ac:dyDescent="0.2"/>
    <row r="46" spans="3:3" ht="12" x14ac:dyDescent="0.2"/>
    <row r="47" spans="3:3" ht="12" x14ac:dyDescent="0.2"/>
    <row r="48" spans="3:3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</sheetData>
  <phoneticPr fontId="0" type="noConversion"/>
  <pageMargins left="0.75" right="0.75" top="0.75" bottom="1" header="0.5" footer="0.5"/>
  <pageSetup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L133"/>
  <sheetViews>
    <sheetView workbookViewId="0">
      <selection activeCell="N29" sqref="N29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5.140625" style="1" customWidth="1"/>
    <col min="4" max="4" width="10.140625" style="1" customWidth="1"/>
    <col min="5" max="5" width="7.7109375" style="1" customWidth="1"/>
    <col min="6" max="6" width="8" style="1" customWidth="1"/>
    <col min="7" max="7" width="4.2851562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17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18" t="str">
        <f>SEN!G2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17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18" t="s">
        <v>61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17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ARM!H9</f>
        <v>2015</v>
      </c>
      <c r="I9" s="58"/>
      <c r="J9" s="57">
        <f>ARM!J9</f>
        <v>2014</v>
      </c>
      <c r="K9" s="2"/>
      <c r="L9" s="43" t="s">
        <v>134</v>
      </c>
    </row>
    <row r="10" spans="1:12" ht="14.1" customHeight="1" x14ac:dyDescent="0.2">
      <c r="B10" s="29"/>
      <c r="C10" s="4" t="s">
        <v>21</v>
      </c>
      <c r="D10" s="14"/>
      <c r="E10" s="14"/>
      <c r="F10" s="14"/>
      <c r="G10" s="6"/>
      <c r="H10" s="4" t="s">
        <v>22</v>
      </c>
      <c r="I10" s="2"/>
      <c r="J10" s="4" t="s">
        <v>22</v>
      </c>
      <c r="K10" s="2"/>
      <c r="L10" s="4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City'!O46*D13</f>
        <v>26487.539999999997</v>
      </c>
      <c r="J13" s="8">
        <f>[1]SHA!$H$13</f>
        <v>24597.899999999998</v>
      </c>
      <c r="L13" s="8">
        <f>-H13+J13</f>
        <v>-1889.6399999999994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9">
        <f>'WAPA Charges by City'!O144*D14</f>
        <v>938.30399999999986</v>
      </c>
      <c r="I14" s="9"/>
      <c r="J14" s="9">
        <f>[1]SHA!$H$14</f>
        <v>742.82399999999996</v>
      </c>
      <c r="L14" s="9">
        <f>-H14+J14</f>
        <v>-195.4799999999999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</row>
    <row r="17" spans="2:12" ht="15.95" customHeight="1" x14ac:dyDescent="0.2">
      <c r="C17" s="1" t="s">
        <v>42</v>
      </c>
      <c r="D17" s="1">
        <f>'WAPA Charges by City'!O242/1000</f>
        <v>1316.817</v>
      </c>
      <c r="E17" s="1" t="s">
        <v>43</v>
      </c>
      <c r="F17" s="75">
        <f>'WAPA Charges by City'!O249</f>
        <v>20.71</v>
      </c>
      <c r="G17" s="6"/>
      <c r="H17" s="9">
        <f>+ROUND(D17*F17,0)</f>
        <v>27271</v>
      </c>
      <c r="J17" s="9">
        <f>[1]SHA!$H$17</f>
        <v>25211</v>
      </c>
      <c r="L17" s="9">
        <f>-H17+J17</f>
        <v>-2060</v>
      </c>
    </row>
    <row r="18" spans="2:12" ht="15.95" customHeight="1" x14ac:dyDescent="0.2">
      <c r="C18" s="1" t="s">
        <v>44</v>
      </c>
      <c r="D18" s="1">
        <f>'WAPA Charges by City'!O340/1000</f>
        <v>505.72299999999996</v>
      </c>
      <c r="E18" s="1" t="s">
        <v>43</v>
      </c>
      <c r="F18" s="30">
        <f>+ROUND(F17/10,3)</f>
        <v>2.0710000000000002</v>
      </c>
      <c r="G18" s="6"/>
      <c r="H18" s="9">
        <f>+ROUND(D18*F18,0)</f>
        <v>1047</v>
      </c>
      <c r="J18" s="9">
        <f>[1]SHA!$H$18</f>
        <v>836</v>
      </c>
      <c r="L18" s="9">
        <f>-H18+J18</f>
        <v>-211</v>
      </c>
    </row>
    <row r="19" spans="2:12" ht="15.95" customHeight="1" x14ac:dyDescent="0.2">
      <c r="G19" s="6"/>
    </row>
    <row r="20" spans="2:12" ht="14.1" customHeight="1" x14ac:dyDescent="0.2">
      <c r="B20" s="5" t="s">
        <v>155</v>
      </c>
      <c r="D20" s="85">
        <f>ARM!D20</f>
        <v>237439</v>
      </c>
      <c r="E20" s="1" t="s">
        <v>157</v>
      </c>
      <c r="F20" s="84">
        <f>'WAPA Charges by City'!P46</f>
        <v>1.3025923670971256E-2</v>
      </c>
      <c r="G20" s="6"/>
      <c r="H20" s="1">
        <f>D20*F20</f>
        <v>3092.862290511744</v>
      </c>
      <c r="J20" s="9">
        <f>[1]SHA!$H$20</f>
        <v>3338.423165874342</v>
      </c>
      <c r="L20" s="9">
        <f>-H20+J20</f>
        <v>245.56087536259793</v>
      </c>
    </row>
    <row r="21" spans="2:12" ht="15.95" customHeight="1" x14ac:dyDescent="0.2">
      <c r="G21" s="6"/>
    </row>
    <row r="22" spans="2:12" ht="15.95" customHeight="1" x14ac:dyDescent="0.2">
      <c r="B22" s="23" t="s">
        <v>33</v>
      </c>
      <c r="F22" s="21"/>
      <c r="G22" s="6"/>
      <c r="H22" s="9">
        <v>0</v>
      </c>
      <c r="J22" s="9">
        <f>[1]SHA!$H$22</f>
        <v>0</v>
      </c>
      <c r="L22" s="9">
        <f>-H22+J22</f>
        <v>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58836.706290511742</v>
      </c>
      <c r="J23" s="12">
        <f>+SUM(J13:J22)</f>
        <v>54726.147165874347</v>
      </c>
      <c r="L23" s="12">
        <f>SUM(L13:L22)</f>
        <v>-4110.5591246374006</v>
      </c>
    </row>
    <row r="24" spans="2:12" ht="15.95" customHeight="1" thickTop="1" x14ac:dyDescent="0.2">
      <c r="G24" s="6"/>
    </row>
    <row r="25" spans="2:12" ht="15.95" customHeight="1" x14ac:dyDescent="0.2"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>
        <f>H23/('WAPA Charges by City'!O242/1000)</f>
        <v>44.681004490762</v>
      </c>
      <c r="J29" s="15">
        <f>[1]SHA!$H$29</f>
        <v>44.95588473616386</v>
      </c>
      <c r="L29" s="15">
        <f>J29-H29</f>
        <v>0.27488024540186018</v>
      </c>
    </row>
    <row r="30" spans="2:12" ht="15.95" customHeight="1" thickTop="1" x14ac:dyDescent="0.2"/>
    <row r="31" spans="2:12" ht="15.95" customHeight="1" x14ac:dyDescent="0.2"/>
    <row r="32" spans="2:12" ht="12.95" customHeight="1" x14ac:dyDescent="0.2">
      <c r="C32" s="36"/>
    </row>
    <row r="33" spans="3:3" ht="12.95" customHeight="1" x14ac:dyDescent="0.2">
      <c r="C33" s="36"/>
    </row>
    <row r="34" spans="3:3" ht="12.95" customHeight="1" x14ac:dyDescent="0.2"/>
    <row r="35" spans="3:3" ht="12.95" customHeight="1" x14ac:dyDescent="0.2"/>
    <row r="36" spans="3:3" ht="12.95" customHeight="1" x14ac:dyDescent="0.2"/>
    <row r="37" spans="3:3" ht="12.95" customHeight="1" x14ac:dyDescent="0.2"/>
    <row r="38" spans="3:3" ht="12.95" customHeight="1" x14ac:dyDescent="0.2"/>
    <row r="43" spans="3:3" ht="12" x14ac:dyDescent="0.2"/>
    <row r="44" spans="3:3" ht="12" x14ac:dyDescent="0.2"/>
    <row r="45" spans="3:3" ht="12" x14ac:dyDescent="0.2"/>
    <row r="46" spans="3:3" ht="12" x14ac:dyDescent="0.2"/>
    <row r="47" spans="3:3" ht="12" x14ac:dyDescent="0.2"/>
    <row r="48" spans="3:3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</sheetData>
  <phoneticPr fontId="0" type="noConversion"/>
  <pageMargins left="0.75" right="0.75" top="0.75" bottom="1" header="0.5" footer="0.5"/>
  <pageSetup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L133"/>
  <sheetViews>
    <sheetView workbookViewId="0">
      <selection activeCell="N29" sqref="N29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4" style="1" customWidth="1"/>
    <col min="4" max="4" width="10.140625" style="1" customWidth="1"/>
    <col min="5" max="5" width="7.7109375" style="1" customWidth="1"/>
    <col min="6" max="6" width="8" style="1" customWidth="1"/>
    <col min="7" max="7" width="4.2851562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17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18" t="str">
        <f>SHA!G2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17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18" t="s">
        <v>62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17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ARM!H9</f>
        <v>2015</v>
      </c>
      <c r="I9" s="58"/>
      <c r="J9" s="57">
        <f>ARM!J9</f>
        <v>2014</v>
      </c>
      <c r="K9" s="2"/>
      <c r="L9" s="43" t="s">
        <v>134</v>
      </c>
    </row>
    <row r="10" spans="1:12" ht="14.1" customHeight="1" x14ac:dyDescent="0.2">
      <c r="B10" s="29"/>
      <c r="C10" s="4" t="s">
        <v>21</v>
      </c>
      <c r="D10" s="14"/>
      <c r="E10" s="14"/>
      <c r="F10" s="14"/>
      <c r="G10" s="6"/>
      <c r="H10" s="4" t="s">
        <v>22</v>
      </c>
      <c r="I10" s="2"/>
      <c r="J10" s="4" t="s">
        <v>22</v>
      </c>
      <c r="K10" s="2"/>
      <c r="L10" s="4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City'!O47*D13</f>
        <v>28768.14</v>
      </c>
      <c r="J13" s="8">
        <f>[1]STO!$H$13</f>
        <v>27888.48</v>
      </c>
      <c r="L13" s="8">
        <f>-H13+J13</f>
        <v>-879.65999999999985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9">
        <f>'WAPA Charges by City'!O145*D14</f>
        <v>306.25199999999995</v>
      </c>
      <c r="I14" s="9"/>
      <c r="J14" s="9">
        <f>[1]STO!$H$14</f>
        <v>211.76999999999998</v>
      </c>
      <c r="L14" s="9">
        <f>-H14+J14</f>
        <v>-94.481999999999971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</row>
    <row r="17" spans="2:12" ht="15.95" customHeight="1" x14ac:dyDescent="0.2">
      <c r="C17" s="1" t="s">
        <v>42</v>
      </c>
      <c r="D17" s="1">
        <f>'WAPA Charges by City'!O243/1000</f>
        <v>1379.9159999999999</v>
      </c>
      <c r="E17" s="1" t="s">
        <v>43</v>
      </c>
      <c r="F17" s="75">
        <f>'WAPA Charges by City'!O249</f>
        <v>20.71</v>
      </c>
      <c r="G17" s="6"/>
      <c r="H17" s="9">
        <f>+ROUND(D17*F17,0)</f>
        <v>28578</v>
      </c>
      <c r="J17" s="9">
        <f>[1]STO!$H$17</f>
        <v>27696</v>
      </c>
      <c r="L17" s="9">
        <f>-H17+J17</f>
        <v>-882</v>
      </c>
    </row>
    <row r="18" spans="2:12" ht="15.95" customHeight="1" x14ac:dyDescent="0.2">
      <c r="C18" s="1" t="s">
        <v>44</v>
      </c>
      <c r="D18" s="1">
        <f>'WAPA Charges by City'!O341/1000</f>
        <v>155.72700000000012</v>
      </c>
      <c r="E18" s="1" t="s">
        <v>43</v>
      </c>
      <c r="F18" s="30">
        <f>+ROUND(F17/10,3)</f>
        <v>2.0710000000000002</v>
      </c>
      <c r="G18" s="6"/>
      <c r="H18" s="9">
        <f>+ROUND(D18*F18,0)</f>
        <v>323</v>
      </c>
      <c r="J18" s="9">
        <f>[1]STO!$H$18</f>
        <v>227</v>
      </c>
      <c r="L18" s="9">
        <f>-H18+J18</f>
        <v>-96</v>
      </c>
    </row>
    <row r="19" spans="2:12" ht="15.95" customHeight="1" x14ac:dyDescent="0.2">
      <c r="G19" s="6"/>
    </row>
    <row r="20" spans="2:12" ht="14.1" customHeight="1" x14ac:dyDescent="0.2">
      <c r="B20" s="5" t="s">
        <v>155</v>
      </c>
      <c r="D20" s="85">
        <f>ARM!D20</f>
        <v>237439</v>
      </c>
      <c r="E20" s="1" t="s">
        <v>157</v>
      </c>
      <c r="F20" s="84">
        <f>'WAPA Charges by City'!P47</f>
        <v>1.4147466914474317E-2</v>
      </c>
      <c r="G20" s="6"/>
      <c r="H20" s="1">
        <f>D20*F20</f>
        <v>3359.1603967058672</v>
      </c>
      <c r="J20" s="9">
        <f>[1]STO!$H$20</f>
        <v>3785.0201721701146</v>
      </c>
      <c r="L20" s="9">
        <f>-H20+J20</f>
        <v>425.85977546424738</v>
      </c>
    </row>
    <row r="21" spans="2:12" ht="15.95" customHeight="1" x14ac:dyDescent="0.2">
      <c r="G21" s="6"/>
    </row>
    <row r="22" spans="2:12" ht="15.95" customHeight="1" x14ac:dyDescent="0.2">
      <c r="C22" s="1" t="s">
        <v>33</v>
      </c>
      <c r="D22" s="13"/>
      <c r="E22" s="2"/>
      <c r="F22" s="11"/>
      <c r="G22" s="6"/>
      <c r="H22" s="9">
        <v>0</v>
      </c>
      <c r="J22" s="9">
        <f>[1]STO!$H$22</f>
        <v>0</v>
      </c>
      <c r="L22" s="9">
        <f>-H22+J22</f>
        <v>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61334.552396705869</v>
      </c>
      <c r="J23" s="12">
        <f>+SUM(J13:J22)</f>
        <v>59808.270172170116</v>
      </c>
      <c r="L23" s="12">
        <f>SUM(L13:L22)</f>
        <v>-1526.2822245357524</v>
      </c>
    </row>
    <row r="24" spans="2:12" ht="15.95" customHeight="1" thickTop="1" x14ac:dyDescent="0.2">
      <c r="G24" s="6"/>
    </row>
    <row r="25" spans="2:12" ht="15.95" customHeight="1" x14ac:dyDescent="0.2"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>
        <f>H23/('WAPA Charges by City'!O243/1000)</f>
        <v>44.448033356165062</v>
      </c>
      <c r="J29" s="15">
        <f>[1]STO!$H$29</f>
        <v>44.722683058855374</v>
      </c>
      <c r="L29" s="15">
        <f>J29-H29</f>
        <v>0.27464970269031141</v>
      </c>
    </row>
    <row r="30" spans="2:12" ht="15.95" customHeight="1" thickTop="1" x14ac:dyDescent="0.2"/>
    <row r="31" spans="2:12" ht="15.95" customHeight="1" x14ac:dyDescent="0.2"/>
    <row r="43" ht="12" x14ac:dyDescent="0.2"/>
    <row r="44" ht="12" x14ac:dyDescent="0.2"/>
    <row r="45" ht="12" x14ac:dyDescent="0.2"/>
    <row r="46" ht="12" x14ac:dyDescent="0.2"/>
    <row r="47" ht="12" x14ac:dyDescent="0.2"/>
    <row r="48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</sheetData>
  <phoneticPr fontId="0" type="noConversion"/>
  <pageMargins left="0.75" right="0.75" top="0.75" bottom="1" header="0.5" footer="0.5"/>
  <pageSetup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workbookViewId="0">
      <selection activeCell="D18" sqref="D18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5.140625" style="1" customWidth="1"/>
    <col min="4" max="4" width="10.140625" style="1" customWidth="1"/>
    <col min="5" max="5" width="7.7109375" style="1" customWidth="1"/>
    <col min="6" max="6" width="8" style="1" customWidth="1"/>
    <col min="7" max="7" width="4.2851562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111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112" t="str">
        <f>SEN!G2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111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129" t="s">
        <v>189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111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ARM!H9</f>
        <v>2015</v>
      </c>
      <c r="I9" s="58"/>
      <c r="J9" s="57">
        <f>ARM!J9</f>
        <v>2014</v>
      </c>
      <c r="K9" s="2"/>
      <c r="L9" s="43" t="s">
        <v>134</v>
      </c>
    </row>
    <row r="10" spans="1:12" ht="14.1" customHeight="1" x14ac:dyDescent="0.2">
      <c r="B10" s="29"/>
      <c r="C10" s="113" t="s">
        <v>21</v>
      </c>
      <c r="D10" s="14"/>
      <c r="E10" s="14"/>
      <c r="F10" s="14"/>
      <c r="G10" s="6"/>
      <c r="H10" s="113" t="s">
        <v>22</v>
      </c>
      <c r="I10" s="2"/>
      <c r="J10" s="113" t="s">
        <v>22</v>
      </c>
      <c r="K10" s="2"/>
      <c r="L10" s="113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City'!O48*D13</f>
        <v>7135.0199999999995</v>
      </c>
      <c r="J13" s="8">
        <f>[1]TRO!$H$13</f>
        <v>7167.5999999999995</v>
      </c>
      <c r="L13" s="8">
        <f>-H13+J13</f>
        <v>32.579999999999927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9">
        <f>'WAPA Charges by City'!O146*D14</f>
        <v>0</v>
      </c>
      <c r="I14" s="9"/>
      <c r="J14" s="9">
        <f>[1]TRO!$H$14</f>
        <v>0</v>
      </c>
      <c r="L14" s="9">
        <f>-H14+J14</f>
        <v>0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</row>
    <row r="17" spans="2:12" ht="15.95" customHeight="1" x14ac:dyDescent="0.2">
      <c r="C17" s="1" t="s">
        <v>42</v>
      </c>
      <c r="D17" s="1">
        <f>'WAPA Charges by City'!O244/1000</f>
        <v>340.45699999999999</v>
      </c>
      <c r="E17" s="1" t="s">
        <v>43</v>
      </c>
      <c r="F17" s="75">
        <f>'WAPA Charges by City'!O249</f>
        <v>20.71</v>
      </c>
      <c r="G17" s="6"/>
      <c r="H17" s="9">
        <f>+ROUND(D17*F17,0)</f>
        <v>7051</v>
      </c>
      <c r="J17" s="9">
        <f>[1]TRO!$H$17</f>
        <v>7072</v>
      </c>
      <c r="L17" s="9">
        <f>-H17+J17</f>
        <v>21</v>
      </c>
    </row>
    <row r="18" spans="2:12" ht="15.95" customHeight="1" x14ac:dyDescent="0.2">
      <c r="C18" s="1" t="s">
        <v>44</v>
      </c>
      <c r="D18" s="131">
        <f>'WAPA Charges by City'!O342/1000</f>
        <v>0</v>
      </c>
      <c r="E18" s="1" t="s">
        <v>43</v>
      </c>
      <c r="F18" s="30">
        <f>+ROUND(F17/10,3)</f>
        <v>2.0710000000000002</v>
      </c>
      <c r="G18" s="6"/>
      <c r="H18" s="9">
        <f>+ROUND(D18*F18,0)</f>
        <v>0</v>
      </c>
      <c r="J18" s="9">
        <f>[1]TRO!$H$18</f>
        <v>0</v>
      </c>
      <c r="L18" s="9">
        <f>-H18+J18</f>
        <v>0</v>
      </c>
    </row>
    <row r="19" spans="2:12" ht="15.95" customHeight="1" x14ac:dyDescent="0.2">
      <c r="G19" s="6"/>
    </row>
    <row r="20" spans="2:12" ht="14.1" customHeight="1" x14ac:dyDescent="0.2">
      <c r="B20" s="5" t="s">
        <v>155</v>
      </c>
      <c r="D20" s="85">
        <f>ARM!D20</f>
        <v>237439</v>
      </c>
      <c r="E20" s="1" t="s">
        <v>157</v>
      </c>
      <c r="F20" s="84">
        <f>'WAPA Charges by City'!P48</f>
        <v>3.5088281475310025E-3</v>
      </c>
      <c r="G20" s="6"/>
      <c r="H20" s="1">
        <f>D20*F20</f>
        <v>833.13264652161365</v>
      </c>
      <c r="J20" s="9">
        <f>[1]TRO!$H$20</f>
        <v>972.78555826802005</v>
      </c>
      <c r="L20" s="9">
        <f>-H20+J20</f>
        <v>139.6529117464064</v>
      </c>
    </row>
    <row r="21" spans="2:12" ht="15.95" customHeight="1" x14ac:dyDescent="0.2">
      <c r="G21" s="6"/>
    </row>
    <row r="22" spans="2:12" ht="15.95" customHeight="1" x14ac:dyDescent="0.2">
      <c r="B22" s="23" t="s">
        <v>33</v>
      </c>
      <c r="F22" s="21"/>
      <c r="G22" s="6"/>
      <c r="H22" s="9">
        <f>'WAPA Charges by City'!O407</f>
        <v>110400</v>
      </c>
      <c r="J22" s="9">
        <f>[1]TRO!$H$22</f>
        <v>90000</v>
      </c>
      <c r="L22" s="9">
        <f>-H22+J22</f>
        <v>-20400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125419.15264652162</v>
      </c>
      <c r="J23" s="12">
        <f>+SUM(J13:J22)</f>
        <v>105212.38555826803</v>
      </c>
      <c r="L23" s="12">
        <f>SUM(L13:L22)</f>
        <v>-20206.767088253593</v>
      </c>
    </row>
    <row r="24" spans="2:12" ht="15.95" customHeight="1" thickTop="1" x14ac:dyDescent="0.2">
      <c r="G24" s="6"/>
    </row>
    <row r="25" spans="2:12" ht="15.95" customHeight="1" x14ac:dyDescent="0.2"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>
        <f>H23/('WAPA Charges by City'!O244/1000)</f>
        <v>368.38470833768031</v>
      </c>
      <c r="J29" s="15">
        <f>[1]TRO!$H$29</f>
        <v>308.12506752846025</v>
      </c>
      <c r="L29" s="15">
        <f>J29-H29</f>
        <v>-60.259640809220059</v>
      </c>
    </row>
    <row r="30" spans="2:12" ht="15.95" customHeight="1" thickTop="1" x14ac:dyDescent="0.2"/>
    <row r="31" spans="2:12" ht="15.95" customHeight="1" x14ac:dyDescent="0.2"/>
    <row r="32" spans="2:12" ht="12.95" customHeight="1" x14ac:dyDescent="0.2">
      <c r="C32" s="36"/>
    </row>
    <row r="33" spans="3:3" ht="12.95" customHeight="1" x14ac:dyDescent="0.2">
      <c r="C33" s="36"/>
    </row>
    <row r="34" spans="3:3" ht="12.95" customHeight="1" x14ac:dyDescent="0.2"/>
    <row r="35" spans="3:3" ht="12.95" customHeight="1" x14ac:dyDescent="0.2"/>
    <row r="36" spans="3:3" ht="12.95" customHeight="1" x14ac:dyDescent="0.2"/>
    <row r="37" spans="3:3" ht="12.95" customHeight="1" x14ac:dyDescent="0.2"/>
    <row r="38" spans="3:3" ht="12.95" customHeight="1" x14ac:dyDescent="0.2"/>
    <row r="43" spans="3:3" ht="12" x14ac:dyDescent="0.2"/>
    <row r="44" spans="3:3" ht="12" x14ac:dyDescent="0.2"/>
    <row r="45" spans="3:3" ht="12" x14ac:dyDescent="0.2"/>
    <row r="46" spans="3:3" ht="12" x14ac:dyDescent="0.2"/>
    <row r="47" spans="3:3" ht="12" x14ac:dyDescent="0.2"/>
    <row r="48" spans="3:3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</sheetData>
  <pageMargins left="0.75" right="0.75" top="0.75" bottom="1" header="0.5" footer="0.5"/>
  <pageSetup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workbookViewId="0">
      <selection activeCell="J30" sqref="J30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5.140625" style="1" customWidth="1"/>
    <col min="4" max="4" width="10.140625" style="1" customWidth="1"/>
    <col min="5" max="5" width="7.7109375" style="1" customWidth="1"/>
    <col min="6" max="6" width="8" style="1" customWidth="1"/>
    <col min="7" max="7" width="4.2851562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128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129" t="str">
        <f>SEN!G2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128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129" t="s">
        <v>188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128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ARM!H9</f>
        <v>2015</v>
      </c>
      <c r="I9" s="58"/>
      <c r="J9" s="57">
        <f>ARM!J9</f>
        <v>2014</v>
      </c>
      <c r="K9" s="2"/>
      <c r="L9" s="43" t="s">
        <v>134</v>
      </c>
    </row>
    <row r="10" spans="1:12" ht="14.1" customHeight="1" x14ac:dyDescent="0.2">
      <c r="B10" s="29"/>
      <c r="C10" s="130" t="s">
        <v>21</v>
      </c>
      <c r="D10" s="14"/>
      <c r="E10" s="14"/>
      <c r="F10" s="14"/>
      <c r="G10" s="6"/>
      <c r="H10" s="130" t="s">
        <v>22</v>
      </c>
      <c r="I10" s="2"/>
      <c r="J10" s="130" t="s">
        <v>22</v>
      </c>
      <c r="K10" s="2"/>
      <c r="L10" s="130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City'!O49*D13</f>
        <v>53333.46</v>
      </c>
      <c r="J13" s="8">
        <f>[1]WAM!$H$13</f>
        <v>40822.74</v>
      </c>
      <c r="L13" s="8">
        <f>-H13+J13</f>
        <v>-12510.720000000001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9">
        <f>'WAPA Charges by City'!O146*D14</f>
        <v>0</v>
      </c>
      <c r="I14" s="9"/>
      <c r="J14" s="9">
        <f>[1]WAM!$H$14</f>
        <v>0</v>
      </c>
      <c r="L14" s="9">
        <f>-H14+J14</f>
        <v>0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</row>
    <row r="17" spans="2:12" ht="15.95" customHeight="1" x14ac:dyDescent="0.2">
      <c r="C17" s="1" t="s">
        <v>42</v>
      </c>
      <c r="D17" s="1">
        <f>'WAPA Charges by City'!O245/1000</f>
        <v>2877.1590000000001</v>
      </c>
      <c r="E17" s="1" t="s">
        <v>43</v>
      </c>
      <c r="F17" s="75">
        <f>'WAPA Charges by City'!O249</f>
        <v>20.71</v>
      </c>
      <c r="G17" s="6"/>
      <c r="H17" s="9">
        <f>+ROUND(D17*F17,0)</f>
        <v>59586</v>
      </c>
      <c r="J17" s="9">
        <f>[1]WAM!$H$17</f>
        <v>59761</v>
      </c>
      <c r="L17" s="9">
        <f>-H17+J17</f>
        <v>175</v>
      </c>
    </row>
    <row r="18" spans="2:12" ht="15.95" customHeight="1" x14ac:dyDescent="0.2">
      <c r="C18" s="1" t="s">
        <v>44</v>
      </c>
      <c r="D18" s="131">
        <f>'WAPA Charges by City'!O343/1000</f>
        <v>0</v>
      </c>
      <c r="E18" s="1" t="s">
        <v>43</v>
      </c>
      <c r="F18" s="30">
        <f>+ROUND(F17/10,3)</f>
        <v>2.0710000000000002</v>
      </c>
      <c r="G18" s="6"/>
      <c r="H18" s="9">
        <f>+ROUND(D18*F18,0)</f>
        <v>0</v>
      </c>
      <c r="J18" s="9">
        <f>[1]WAM!$H$18</f>
        <v>0</v>
      </c>
      <c r="L18" s="9">
        <f>-H18+J18</f>
        <v>0</v>
      </c>
    </row>
    <row r="19" spans="2:12" ht="15.95" customHeight="1" x14ac:dyDescent="0.2">
      <c r="G19" s="6"/>
    </row>
    <row r="20" spans="2:12" ht="14.1" customHeight="1" x14ac:dyDescent="0.2">
      <c r="B20" s="5" t="s">
        <v>155</v>
      </c>
      <c r="D20" s="85">
        <f>ARM!D20</f>
        <v>237439</v>
      </c>
      <c r="E20" s="1" t="s">
        <v>157</v>
      </c>
      <c r="F20" s="84">
        <f>'WAPA Charges by City'!P49</f>
        <v>2.6228089851635852E-2</v>
      </c>
      <c r="G20" s="6"/>
      <c r="H20" s="1">
        <f>D20*F20</f>
        <v>6227.571426282565</v>
      </c>
      <c r="J20" s="9">
        <f>[1]WAM!$H$20</f>
        <v>5540.4559295901317</v>
      </c>
      <c r="L20" s="9">
        <f>-H20+J20</f>
        <v>-687.11549669243323</v>
      </c>
    </row>
    <row r="21" spans="2:12" ht="15.95" customHeight="1" x14ac:dyDescent="0.2">
      <c r="G21" s="6"/>
    </row>
    <row r="22" spans="2:12" ht="15.95" customHeight="1" x14ac:dyDescent="0.2">
      <c r="B22" s="23" t="s">
        <v>33</v>
      </c>
      <c r="F22" s="21"/>
      <c r="G22" s="6"/>
      <c r="H22" s="9">
        <v>0</v>
      </c>
      <c r="J22" s="9">
        <f>[1]WAM!$H$22</f>
        <v>0</v>
      </c>
      <c r="L22" s="9">
        <f>-H22+J22</f>
        <v>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119147.03142628256</v>
      </c>
      <c r="J23" s="12">
        <f>+SUM(J13:J22)</f>
        <v>106124.19592959012</v>
      </c>
      <c r="L23" s="12">
        <f>SUM(L13:L22)</f>
        <v>-13022.835496692434</v>
      </c>
    </row>
    <row r="24" spans="2:12" ht="15.95" customHeight="1" thickTop="1" x14ac:dyDescent="0.2">
      <c r="G24" s="6"/>
    </row>
    <row r="25" spans="2:12" ht="15.95" customHeight="1" x14ac:dyDescent="0.2"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>
        <f>H23/('WAPA Charges by City'!O245/1000)</f>
        <v>41.411347591941407</v>
      </c>
      <c r="J29" s="15">
        <f>[1]WAM!$H$29</f>
        <v>36.776760144602676</v>
      </c>
      <c r="L29" s="15">
        <f>J29-H29</f>
        <v>-4.6345874473387312</v>
      </c>
    </row>
    <row r="30" spans="2:12" ht="15.95" customHeight="1" thickTop="1" x14ac:dyDescent="0.2"/>
    <row r="31" spans="2:12" ht="15.95" customHeight="1" x14ac:dyDescent="0.2"/>
    <row r="32" spans="2:12" ht="12.95" customHeight="1" x14ac:dyDescent="0.2">
      <c r="C32" s="36"/>
    </row>
    <row r="33" spans="3:3" ht="12.95" customHeight="1" x14ac:dyDescent="0.2">
      <c r="C33" s="36"/>
    </row>
    <row r="34" spans="3:3" ht="12.95" customHeight="1" x14ac:dyDescent="0.2"/>
    <row r="35" spans="3:3" ht="12.95" customHeight="1" x14ac:dyDescent="0.2"/>
    <row r="36" spans="3:3" ht="12.95" customHeight="1" x14ac:dyDescent="0.2"/>
    <row r="37" spans="3:3" ht="12.95" customHeight="1" x14ac:dyDescent="0.2"/>
    <row r="38" spans="3:3" ht="12.95" customHeight="1" x14ac:dyDescent="0.2"/>
    <row r="43" spans="3:3" ht="12" x14ac:dyDescent="0.2"/>
    <row r="44" spans="3:3" ht="12" x14ac:dyDescent="0.2"/>
    <row r="45" spans="3:3" ht="12" x14ac:dyDescent="0.2"/>
    <row r="46" spans="3:3" ht="12" x14ac:dyDescent="0.2"/>
    <row r="47" spans="3:3" ht="12" x14ac:dyDescent="0.2"/>
    <row r="48" spans="3:3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</sheetData>
  <pageMargins left="0.75" right="0.75" top="0.75" bottom="1" header="0.5" footer="0.5"/>
  <pageSetup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workbookViewId="0">
      <selection activeCell="H20" sqref="H20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5.140625" style="1" customWidth="1"/>
    <col min="4" max="4" width="10.140625" style="1" customWidth="1"/>
    <col min="5" max="5" width="7.7109375" style="1" customWidth="1"/>
    <col min="6" max="6" width="8" style="1" customWidth="1"/>
    <col min="7" max="7" width="4.2851562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128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129" t="str">
        <f>SEN!G2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128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129" t="s">
        <v>191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128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ARM!H9</f>
        <v>2015</v>
      </c>
      <c r="I9" s="58"/>
      <c r="J9" s="57">
        <f>ARM!J9</f>
        <v>2014</v>
      </c>
      <c r="K9" s="2"/>
      <c r="L9" s="43" t="s">
        <v>134</v>
      </c>
    </row>
    <row r="10" spans="1:12" ht="14.1" customHeight="1" x14ac:dyDescent="0.2">
      <c r="B10" s="29"/>
      <c r="C10" s="130" t="s">
        <v>21</v>
      </c>
      <c r="D10" s="14"/>
      <c r="E10" s="14"/>
      <c r="F10" s="14"/>
      <c r="G10" s="6"/>
      <c r="H10" s="130" t="s">
        <v>22</v>
      </c>
      <c r="I10" s="2"/>
      <c r="J10" s="130" t="s">
        <v>22</v>
      </c>
      <c r="K10" s="2"/>
      <c r="L10" s="130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City'!O50*D13</f>
        <v>0</v>
      </c>
      <c r="J13" s="8">
        <f>[1]WAS!$H$13</f>
        <v>17593.2</v>
      </c>
      <c r="L13" s="8">
        <f>-H13+J13</f>
        <v>17593.2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9">
        <f>'WAPA Charges by City'!O147*D14</f>
        <v>0</v>
      </c>
      <c r="I14" s="9"/>
      <c r="J14" s="9">
        <f>[1]WAS!$H$14</f>
        <v>0</v>
      </c>
      <c r="L14" s="9">
        <f>-H14+J14</f>
        <v>0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</row>
    <row r="17" spans="2:12" ht="15.95" customHeight="1" x14ac:dyDescent="0.2">
      <c r="C17" s="1" t="s">
        <v>42</v>
      </c>
      <c r="D17" s="1">
        <f>'WAPA Charges by City'!O246/1000</f>
        <v>0</v>
      </c>
      <c r="E17" s="1" t="s">
        <v>43</v>
      </c>
      <c r="F17" s="75">
        <f>'WAPA Charges by City'!O249</f>
        <v>20.71</v>
      </c>
      <c r="G17" s="6"/>
      <c r="H17" s="9">
        <f>+ROUND(D17*F17,0)</f>
        <v>0</v>
      </c>
      <c r="J17" s="9">
        <f>[1]WAS!$H$17</f>
        <v>25448</v>
      </c>
      <c r="L17" s="9">
        <f>-H17+J17</f>
        <v>25448</v>
      </c>
    </row>
    <row r="18" spans="2:12" ht="15.95" customHeight="1" x14ac:dyDescent="0.2">
      <c r="C18" s="1" t="s">
        <v>44</v>
      </c>
      <c r="D18" s="131">
        <f>'WAPA Charges by City'!O344/1000</f>
        <v>0</v>
      </c>
      <c r="E18" s="1" t="s">
        <v>43</v>
      </c>
      <c r="F18" s="30">
        <f>+ROUND(F17/10,3)</f>
        <v>2.0710000000000002</v>
      </c>
      <c r="G18" s="6"/>
      <c r="H18" s="9">
        <f>+ROUND(D18*F18,0)</f>
        <v>0</v>
      </c>
      <c r="J18" s="9">
        <f>[1]WAS!$H$18</f>
        <v>0</v>
      </c>
      <c r="L18" s="9">
        <f>-H18+J18</f>
        <v>0</v>
      </c>
    </row>
    <row r="19" spans="2:12" ht="15.95" customHeight="1" x14ac:dyDescent="0.2">
      <c r="G19" s="6"/>
    </row>
    <row r="20" spans="2:12" ht="14.1" customHeight="1" x14ac:dyDescent="0.2">
      <c r="B20" s="5" t="s">
        <v>155</v>
      </c>
      <c r="D20" s="85">
        <f>ARM!D20</f>
        <v>237439</v>
      </c>
      <c r="E20" s="1" t="s">
        <v>157</v>
      </c>
      <c r="F20" s="84">
        <f>'WAPA Charges by City'!P50</f>
        <v>0</v>
      </c>
      <c r="G20" s="6"/>
      <c r="H20" s="9">
        <f>D20*F20</f>
        <v>0</v>
      </c>
      <c r="J20" s="9">
        <f>[1]WAS!$H$20</f>
        <v>2387.7463702942309</v>
      </c>
      <c r="L20" s="9">
        <f>-H20+J20</f>
        <v>2387.7463702942309</v>
      </c>
    </row>
    <row r="21" spans="2:12" ht="15.95" customHeight="1" x14ac:dyDescent="0.2">
      <c r="G21" s="6"/>
    </row>
    <row r="22" spans="2:12" ht="15.95" customHeight="1" x14ac:dyDescent="0.2">
      <c r="B22" s="23" t="s">
        <v>33</v>
      </c>
      <c r="F22" s="21"/>
      <c r="G22" s="6"/>
      <c r="H22" s="9">
        <v>0</v>
      </c>
      <c r="J22" s="9">
        <f>[1]WAS!$H$22</f>
        <v>0</v>
      </c>
      <c r="L22" s="9">
        <f>-H22+J22</f>
        <v>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0</v>
      </c>
      <c r="J23" s="12">
        <f>+SUM(J13:J22)</f>
        <v>45428.94637029423</v>
      </c>
      <c r="L23" s="12">
        <f>SUM(L13:L22)</f>
        <v>45428.94637029423</v>
      </c>
    </row>
    <row r="24" spans="2:12" ht="15.95" customHeight="1" thickTop="1" x14ac:dyDescent="0.2">
      <c r="G24" s="6"/>
    </row>
    <row r="25" spans="2:12" ht="15.95" customHeight="1" x14ac:dyDescent="0.2"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 t="e">
        <f>H23/('WAPA Charges by City'!O246/1000)</f>
        <v>#DIV/0!</v>
      </c>
      <c r="J29" s="15">
        <f>[1]WAS!$H$29</f>
        <v>36.97143487187406</v>
      </c>
      <c r="L29" s="15" t="e">
        <f>J29-H29</f>
        <v>#DIV/0!</v>
      </c>
    </row>
    <row r="30" spans="2:12" ht="15.95" customHeight="1" thickTop="1" x14ac:dyDescent="0.2"/>
    <row r="31" spans="2:12" ht="15.95" customHeight="1" x14ac:dyDescent="0.2"/>
    <row r="32" spans="2:12" ht="12.95" customHeight="1" x14ac:dyDescent="0.2">
      <c r="C32" s="36"/>
    </row>
    <row r="33" spans="3:3" ht="12.95" customHeight="1" x14ac:dyDescent="0.2">
      <c r="C33" s="36"/>
    </row>
    <row r="34" spans="3:3" ht="12.95" customHeight="1" x14ac:dyDescent="0.2"/>
    <row r="35" spans="3:3" ht="12.95" customHeight="1" x14ac:dyDescent="0.2"/>
    <row r="36" spans="3:3" ht="12.95" customHeight="1" x14ac:dyDescent="0.2"/>
    <row r="37" spans="3:3" ht="12.95" customHeight="1" x14ac:dyDescent="0.2"/>
    <row r="38" spans="3:3" ht="12.95" customHeight="1" x14ac:dyDescent="0.2"/>
    <row r="43" spans="3:3" ht="12" x14ac:dyDescent="0.2"/>
    <row r="44" spans="3:3" ht="12" x14ac:dyDescent="0.2"/>
    <row r="45" spans="3:3" ht="12" x14ac:dyDescent="0.2"/>
    <row r="46" spans="3:3" ht="12" x14ac:dyDescent="0.2"/>
    <row r="47" spans="3:3" ht="12" x14ac:dyDescent="0.2"/>
    <row r="48" spans="3:3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</sheetData>
  <pageMargins left="0.75" right="0.75" top="0.75" bottom="1" header="0.5" footer="0.5"/>
  <pageSetup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AF130"/>
  <sheetViews>
    <sheetView workbookViewId="0">
      <selection activeCell="AB11" sqref="AB11"/>
    </sheetView>
  </sheetViews>
  <sheetFormatPr defaultRowHeight="14.1" customHeight="1" x14ac:dyDescent="0.2"/>
  <cols>
    <col min="1" max="1" width="13" style="1" customWidth="1"/>
    <col min="2" max="2" width="6.42578125" style="1" customWidth="1"/>
    <col min="3" max="3" width="1.7109375" style="1" customWidth="1"/>
    <col min="4" max="4" width="9.28515625" style="1" customWidth="1"/>
    <col min="5" max="5" width="1.7109375" style="1" customWidth="1"/>
    <col min="6" max="6" width="7.85546875" style="1" customWidth="1"/>
    <col min="7" max="7" width="2.85546875" style="1" customWidth="1"/>
    <col min="8" max="8" width="6.42578125" style="1" customWidth="1"/>
    <col min="9" max="9" width="1.7109375" style="1" customWidth="1"/>
    <col min="10" max="10" width="9.28515625" style="1" customWidth="1"/>
    <col min="11" max="11" width="1.7109375" style="1" customWidth="1"/>
    <col min="12" max="12" width="7.85546875" style="1" customWidth="1"/>
    <col min="13" max="13" width="2.85546875" style="1" customWidth="1"/>
    <col min="14" max="14" width="6.42578125" style="1" customWidth="1"/>
    <col min="15" max="15" width="1.7109375" style="1" customWidth="1"/>
    <col min="16" max="16" width="9.28515625" style="1" customWidth="1"/>
    <col min="17" max="17" width="1.7109375" style="1" customWidth="1"/>
    <col min="18" max="18" width="7.85546875" style="1" customWidth="1"/>
    <col min="19" max="19" width="1.85546875" style="1" customWidth="1"/>
    <col min="20" max="20" width="9.28515625" style="1" customWidth="1"/>
    <col min="21" max="21" width="1.7109375" style="1" customWidth="1"/>
    <col min="22" max="22" width="8.5703125" style="1" bestFit="1" customWidth="1"/>
    <col min="23" max="23" width="2.42578125" style="1" customWidth="1"/>
    <col min="24" max="24" width="9" style="1" bestFit="1" customWidth="1"/>
    <col min="25" max="25" width="1.7109375" style="1" customWidth="1"/>
    <col min="26" max="26" width="9.28515625" style="1" customWidth="1"/>
    <col min="27" max="27" width="1.7109375" style="1" customWidth="1"/>
    <col min="28" max="28" width="8.5703125" style="1" bestFit="1" customWidth="1"/>
    <col min="29" max="16384" width="9.140625" style="1"/>
  </cols>
  <sheetData>
    <row r="1" spans="1:32" ht="15.95" customHeight="1" x14ac:dyDescent="0.2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</row>
    <row r="2" spans="1:32" ht="15.95" customHeight="1" x14ac:dyDescent="0.2">
      <c r="A2" s="158" t="s">
        <v>194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</row>
    <row r="3" spans="1:32" ht="15.95" customHeight="1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 s="6"/>
      <c r="Y3" s="6"/>
      <c r="Z3" s="16"/>
      <c r="AC3" s="72"/>
      <c r="AD3" s="72"/>
      <c r="AE3" s="72"/>
      <c r="AF3" s="72"/>
    </row>
    <row r="4" spans="1:32" ht="15.95" customHeight="1" x14ac:dyDescent="0.2">
      <c r="A4" s="158" t="s">
        <v>63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</row>
    <row r="5" spans="1:32" ht="15.95" customHeight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 s="6"/>
      <c r="Y5" s="6"/>
      <c r="Z5" s="16"/>
    </row>
    <row r="7" spans="1:32" ht="14.1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32" ht="14.1" customHeight="1" x14ac:dyDescent="0.2">
      <c r="A8" s="10"/>
      <c r="B8" s="160" t="s">
        <v>176</v>
      </c>
      <c r="C8" s="160"/>
      <c r="D8" s="160"/>
      <c r="E8" s="160"/>
      <c r="F8" s="160"/>
      <c r="G8" s="10"/>
      <c r="H8" s="160" t="s">
        <v>177</v>
      </c>
      <c r="I8" s="160"/>
      <c r="J8" s="160"/>
      <c r="K8" s="160"/>
      <c r="L8" s="160"/>
      <c r="M8" s="10"/>
      <c r="N8" s="160" t="s">
        <v>178</v>
      </c>
      <c r="O8" s="160"/>
      <c r="P8" s="160"/>
      <c r="Q8" s="160"/>
      <c r="R8" s="160"/>
      <c r="S8" s="10"/>
      <c r="T8" s="160" t="s">
        <v>174</v>
      </c>
      <c r="U8" s="160"/>
      <c r="V8" s="160"/>
      <c r="X8" s="108"/>
      <c r="Y8" s="108"/>
      <c r="Z8" s="138" t="s">
        <v>195</v>
      </c>
      <c r="AA8" s="20"/>
      <c r="AB8" s="14"/>
    </row>
    <row r="9" spans="1:32" ht="14.1" customHeight="1" x14ac:dyDescent="0.2">
      <c r="B9" s="2" t="s">
        <v>64</v>
      </c>
      <c r="C9" s="2"/>
      <c r="D9" s="2" t="s">
        <v>65</v>
      </c>
      <c r="F9" s="2" t="s">
        <v>66</v>
      </c>
      <c r="H9" s="2" t="s">
        <v>64</v>
      </c>
      <c r="I9" s="2"/>
      <c r="J9" s="2" t="s">
        <v>65</v>
      </c>
      <c r="L9" s="2" t="s">
        <v>66</v>
      </c>
      <c r="N9" s="2" t="s">
        <v>64</v>
      </c>
      <c r="O9" s="2"/>
      <c r="P9" s="2" t="s">
        <v>65</v>
      </c>
      <c r="R9" s="2" t="s">
        <v>66</v>
      </c>
      <c r="T9" s="2" t="s">
        <v>65</v>
      </c>
      <c r="V9" s="2" t="s">
        <v>66</v>
      </c>
      <c r="W9" s="2"/>
      <c r="X9" s="2" t="s">
        <v>64</v>
      </c>
      <c r="Y9" s="2"/>
      <c r="Z9" s="2" t="s">
        <v>65</v>
      </c>
      <c r="AB9" s="2" t="s">
        <v>66</v>
      </c>
    </row>
    <row r="10" spans="1:32" ht="14.1" customHeight="1" x14ac:dyDescent="0.2">
      <c r="A10" s="4" t="s">
        <v>67</v>
      </c>
      <c r="B10" s="130" t="s">
        <v>68</v>
      </c>
      <c r="C10" s="2"/>
      <c r="D10" s="130" t="s">
        <v>69</v>
      </c>
      <c r="F10" s="130" t="s">
        <v>70</v>
      </c>
      <c r="G10" s="43"/>
      <c r="H10" s="130" t="s">
        <v>68</v>
      </c>
      <c r="I10" s="2"/>
      <c r="J10" s="130" t="s">
        <v>69</v>
      </c>
      <c r="L10" s="130" t="s">
        <v>70</v>
      </c>
      <c r="M10" s="43"/>
      <c r="N10" s="130" t="s">
        <v>68</v>
      </c>
      <c r="O10" s="2"/>
      <c r="P10" s="130" t="s">
        <v>69</v>
      </c>
      <c r="R10" s="130" t="s">
        <v>70</v>
      </c>
      <c r="S10" s="43"/>
      <c r="T10" s="4" t="s">
        <v>69</v>
      </c>
      <c r="V10" s="4" t="s">
        <v>70</v>
      </c>
      <c r="W10" s="2"/>
      <c r="X10" s="108" t="s">
        <v>68</v>
      </c>
      <c r="Y10" s="2"/>
      <c r="Z10" s="108" t="s">
        <v>69</v>
      </c>
      <c r="AB10" s="108" t="s">
        <v>70</v>
      </c>
    </row>
    <row r="11" spans="1:32" ht="14.1" customHeight="1" x14ac:dyDescent="0.2">
      <c r="A11" s="1" t="s">
        <v>71</v>
      </c>
      <c r="B11" s="38">
        <v>60</v>
      </c>
      <c r="D11" s="8">
        <v>87.75</v>
      </c>
      <c r="F11" s="8">
        <v>4.3875000000000002</v>
      </c>
      <c r="H11" s="38">
        <v>60</v>
      </c>
      <c r="J11" s="8">
        <v>393</v>
      </c>
      <c r="L11" s="8">
        <v>19.650000000000002</v>
      </c>
      <c r="N11" s="38">
        <v>60</v>
      </c>
      <c r="P11" s="8">
        <v>142.25</v>
      </c>
      <c r="R11" s="8">
        <v>7.1125000000000007</v>
      </c>
      <c r="T11" s="8">
        <v>623</v>
      </c>
      <c r="V11" s="8">
        <f>F11+L11+R11</f>
        <v>31.150000000000002</v>
      </c>
      <c r="X11" s="38">
        <v>60</v>
      </c>
      <c r="Y11" s="72"/>
      <c r="Z11" s="151">
        <f>((+ROUND((SUMMARY!$F$18+SUMMARY!$F$20)*(X11/X$25),0)))</f>
        <v>800</v>
      </c>
      <c r="AA11" s="72"/>
      <c r="AB11" s="151">
        <f>Z11*0.05</f>
        <v>40</v>
      </c>
    </row>
    <row r="12" spans="1:32" ht="14.1" customHeight="1" x14ac:dyDescent="0.2">
      <c r="A12" s="72" t="s">
        <v>75</v>
      </c>
      <c r="B12" s="39">
        <v>335</v>
      </c>
      <c r="D12" s="8">
        <v>489.75</v>
      </c>
      <c r="F12" s="8">
        <v>24.487500000000001</v>
      </c>
      <c r="H12" s="39">
        <v>335</v>
      </c>
      <c r="J12" s="8">
        <v>2195</v>
      </c>
      <c r="L12" s="8">
        <v>109.75</v>
      </c>
      <c r="N12" s="39">
        <v>335</v>
      </c>
      <c r="P12" s="8">
        <v>793.75</v>
      </c>
      <c r="R12" s="8">
        <v>39.6875</v>
      </c>
      <c r="T12" s="8">
        <v>3478.5</v>
      </c>
      <c r="V12" s="8">
        <f t="shared" ref="V12:V24" si="0">F12+L12+R12</f>
        <v>173.92500000000001</v>
      </c>
      <c r="W12" s="9"/>
      <c r="X12" s="38">
        <v>335</v>
      </c>
      <c r="Y12" s="72"/>
      <c r="Z12" s="151">
        <f>((+ROUND((SUMMARY!$F$18+SUMMARY!$F$20)*(X12/X$25),0)))</f>
        <v>4466</v>
      </c>
      <c r="AA12" s="72"/>
      <c r="AB12" s="151">
        <f>Z12*0.05</f>
        <v>223.3</v>
      </c>
      <c r="AF12" s="72"/>
    </row>
    <row r="13" spans="1:32" ht="14.1" customHeight="1" x14ac:dyDescent="0.2">
      <c r="A13" s="72" t="s">
        <v>76</v>
      </c>
      <c r="B13" s="39">
        <v>0</v>
      </c>
      <c r="D13" s="8">
        <v>0</v>
      </c>
      <c r="F13" s="8">
        <v>0</v>
      </c>
      <c r="H13" s="39">
        <v>0</v>
      </c>
      <c r="J13" s="8">
        <v>0</v>
      </c>
      <c r="L13" s="8">
        <v>0</v>
      </c>
      <c r="N13" s="39">
        <v>0</v>
      </c>
      <c r="P13" s="8">
        <v>0</v>
      </c>
      <c r="R13" s="8">
        <v>0</v>
      </c>
      <c r="T13" s="8">
        <v>0</v>
      </c>
      <c r="V13" s="8">
        <f t="shared" si="0"/>
        <v>0</v>
      </c>
      <c r="W13" s="9"/>
      <c r="X13" s="39">
        <v>0</v>
      </c>
      <c r="Y13" s="72"/>
      <c r="Z13" s="151">
        <v>0</v>
      </c>
      <c r="AA13" s="72"/>
      <c r="AB13" s="151">
        <v>0</v>
      </c>
      <c r="AF13" s="72"/>
    </row>
    <row r="14" spans="1:32" ht="14.1" customHeight="1" x14ac:dyDescent="0.2">
      <c r="A14" s="72" t="s">
        <v>124</v>
      </c>
      <c r="B14" s="39">
        <v>607</v>
      </c>
      <c r="D14" s="8">
        <v>887.25</v>
      </c>
      <c r="F14" s="8">
        <v>44.362500000000004</v>
      </c>
      <c r="H14" s="39">
        <v>0</v>
      </c>
      <c r="J14" s="8">
        <v>0</v>
      </c>
      <c r="L14" s="8">
        <v>0</v>
      </c>
      <c r="N14" s="39">
        <v>0</v>
      </c>
      <c r="P14" s="8">
        <v>0</v>
      </c>
      <c r="R14" s="8">
        <v>0</v>
      </c>
      <c r="T14" s="8">
        <v>887.25</v>
      </c>
      <c r="V14" s="8">
        <f t="shared" si="0"/>
        <v>44.362500000000004</v>
      </c>
      <c r="W14" s="9"/>
      <c r="X14" s="39">
        <v>0</v>
      </c>
      <c r="Y14" s="72"/>
      <c r="Z14" s="151">
        <v>0</v>
      </c>
      <c r="AA14" s="72"/>
      <c r="AB14" s="151">
        <v>0</v>
      </c>
      <c r="AF14" s="72"/>
    </row>
    <row r="15" spans="1:32" ht="14.1" customHeight="1" x14ac:dyDescent="0.2">
      <c r="A15" s="72" t="s">
        <v>79</v>
      </c>
      <c r="B15" s="39">
        <v>740</v>
      </c>
      <c r="C15" s="72"/>
      <c r="D15" s="8">
        <v>1081.75</v>
      </c>
      <c r="E15" s="72"/>
      <c r="F15" s="8">
        <v>54.087500000000006</v>
      </c>
      <c r="G15" s="72"/>
      <c r="H15" s="39">
        <v>740</v>
      </c>
      <c r="I15" s="72"/>
      <c r="J15" s="8">
        <v>4848.5</v>
      </c>
      <c r="K15" s="72"/>
      <c r="L15" s="8">
        <v>242.42500000000001</v>
      </c>
      <c r="M15" s="72"/>
      <c r="N15" s="39">
        <v>740</v>
      </c>
      <c r="O15" s="72"/>
      <c r="P15" s="8">
        <v>1753.5</v>
      </c>
      <c r="Q15" s="72"/>
      <c r="R15" s="8">
        <v>87.675000000000011</v>
      </c>
      <c r="S15" s="72"/>
      <c r="T15" s="8">
        <v>7683.75</v>
      </c>
      <c r="U15" s="72"/>
      <c r="V15" s="8">
        <f t="shared" si="0"/>
        <v>384.18750000000006</v>
      </c>
      <c r="W15" s="9"/>
      <c r="X15" s="38">
        <v>740</v>
      </c>
      <c r="Y15" s="72"/>
      <c r="Z15" s="151">
        <f>((+ROUND((SUMMARY!$F$18+SUMMARY!$F$20)*(X15/X$25),0)))</f>
        <v>9865</v>
      </c>
      <c r="AA15" s="72"/>
      <c r="AB15" s="151">
        <f>Z15*0.05</f>
        <v>493.25</v>
      </c>
    </row>
    <row r="16" spans="1:32" ht="14.1" customHeight="1" x14ac:dyDescent="0.2">
      <c r="A16" s="72" t="s">
        <v>80</v>
      </c>
      <c r="B16" s="39">
        <v>575</v>
      </c>
      <c r="C16" s="72"/>
      <c r="D16" s="8">
        <v>840.5</v>
      </c>
      <c r="E16" s="72"/>
      <c r="F16" s="8">
        <v>42.025000000000006</v>
      </c>
      <c r="G16" s="72"/>
      <c r="H16" s="39">
        <v>575</v>
      </c>
      <c r="I16" s="72"/>
      <c r="J16" s="8">
        <v>3767.5</v>
      </c>
      <c r="K16" s="72"/>
      <c r="L16" s="8">
        <v>188.375</v>
      </c>
      <c r="M16" s="72"/>
      <c r="N16" s="39">
        <v>575</v>
      </c>
      <c r="O16" s="72"/>
      <c r="P16" s="8">
        <v>1362.5</v>
      </c>
      <c r="Q16" s="72"/>
      <c r="R16" s="8">
        <v>68.125</v>
      </c>
      <c r="S16" s="72"/>
      <c r="T16" s="8">
        <v>5970.5</v>
      </c>
      <c r="U16" s="72"/>
      <c r="V16" s="8">
        <f t="shared" si="0"/>
        <v>298.52499999999998</v>
      </c>
      <c r="W16" s="9"/>
      <c r="X16" s="38">
        <v>575</v>
      </c>
      <c r="Y16" s="72"/>
      <c r="Z16" s="151">
        <f>((+ROUND((SUMMARY!$F$18+SUMMARY!$F$20)*(X16/X$25),0)))</f>
        <v>7665</v>
      </c>
      <c r="AA16" s="72"/>
      <c r="AB16" s="151">
        <f>Z16*0.05</f>
        <v>383.25</v>
      </c>
    </row>
    <row r="17" spans="1:32" ht="14.1" customHeight="1" x14ac:dyDescent="0.2">
      <c r="A17" s="72" t="s">
        <v>125</v>
      </c>
      <c r="B17" s="39">
        <v>269</v>
      </c>
      <c r="C17" s="72"/>
      <c r="D17" s="8">
        <v>393.25</v>
      </c>
      <c r="E17" s="72"/>
      <c r="F17" s="8">
        <v>19.662500000000001</v>
      </c>
      <c r="G17" s="72"/>
      <c r="H17" s="39">
        <v>0</v>
      </c>
      <c r="I17" s="72"/>
      <c r="J17" s="8">
        <v>0</v>
      </c>
      <c r="K17" s="72"/>
      <c r="L17" s="8">
        <v>0</v>
      </c>
      <c r="M17" s="72"/>
      <c r="N17" s="39">
        <v>0</v>
      </c>
      <c r="O17" s="72"/>
      <c r="P17" s="8">
        <v>0</v>
      </c>
      <c r="Q17" s="72"/>
      <c r="R17" s="8">
        <v>0</v>
      </c>
      <c r="S17" s="72"/>
      <c r="T17" s="8">
        <v>393.25</v>
      </c>
      <c r="U17" s="72"/>
      <c r="V17" s="8">
        <f t="shared" si="0"/>
        <v>19.662500000000001</v>
      </c>
      <c r="W17" s="9"/>
      <c r="X17" s="39">
        <v>0</v>
      </c>
      <c r="Y17" s="72"/>
      <c r="Z17" s="151">
        <v>0</v>
      </c>
      <c r="AA17" s="72"/>
      <c r="AB17" s="151">
        <v>0</v>
      </c>
      <c r="AF17" s="72"/>
    </row>
    <row r="18" spans="1:32" ht="14.1" customHeight="1" x14ac:dyDescent="0.2">
      <c r="A18" s="72" t="s">
        <v>179</v>
      </c>
      <c r="B18" s="39">
        <v>0</v>
      </c>
      <c r="C18" s="72"/>
      <c r="D18" s="8">
        <v>0</v>
      </c>
      <c r="E18" s="72"/>
      <c r="F18" s="8">
        <v>0</v>
      </c>
      <c r="G18" s="72"/>
      <c r="H18" s="39">
        <v>0</v>
      </c>
      <c r="I18" s="72"/>
      <c r="J18" s="8">
        <v>0</v>
      </c>
      <c r="K18" s="72"/>
      <c r="L18" s="8">
        <v>0</v>
      </c>
      <c r="M18" s="72"/>
      <c r="N18" s="39">
        <v>280</v>
      </c>
      <c r="O18" s="72"/>
      <c r="P18" s="8">
        <v>663.5</v>
      </c>
      <c r="Q18" s="72"/>
      <c r="R18" s="8">
        <v>33.175000000000004</v>
      </c>
      <c r="S18" s="72"/>
      <c r="T18" s="8">
        <v>663.5</v>
      </c>
      <c r="U18" s="72"/>
      <c r="V18" s="8">
        <f t="shared" si="0"/>
        <v>33.175000000000004</v>
      </c>
      <c r="W18" s="9"/>
      <c r="X18" s="39">
        <v>0</v>
      </c>
      <c r="Y18" s="72"/>
      <c r="Z18" s="151">
        <v>0</v>
      </c>
      <c r="AA18" s="72"/>
      <c r="AB18" s="151">
        <v>0</v>
      </c>
      <c r="AF18" s="72"/>
    </row>
    <row r="19" spans="1:32" ht="14.1" customHeight="1" x14ac:dyDescent="0.2">
      <c r="A19" s="72" t="s">
        <v>126</v>
      </c>
      <c r="B19" s="39">
        <v>0</v>
      </c>
      <c r="C19" s="72"/>
      <c r="D19" s="8">
        <v>0</v>
      </c>
      <c r="E19" s="72"/>
      <c r="F19" s="8">
        <v>0</v>
      </c>
      <c r="G19" s="72"/>
      <c r="H19" s="39">
        <v>0</v>
      </c>
      <c r="I19" s="72"/>
      <c r="J19" s="8">
        <v>0</v>
      </c>
      <c r="K19" s="72"/>
      <c r="L19" s="8">
        <v>0</v>
      </c>
      <c r="M19" s="72"/>
      <c r="N19" s="39">
        <v>0</v>
      </c>
      <c r="O19" s="72"/>
      <c r="P19" s="8">
        <v>0</v>
      </c>
      <c r="Q19" s="72"/>
      <c r="R19" s="8">
        <v>0</v>
      </c>
      <c r="S19" s="72"/>
      <c r="T19" s="8">
        <v>0</v>
      </c>
      <c r="U19" s="72"/>
      <c r="V19" s="8">
        <f t="shared" si="0"/>
        <v>0</v>
      </c>
      <c r="W19" s="9"/>
      <c r="X19" s="39">
        <v>0</v>
      </c>
      <c r="Y19" s="72"/>
      <c r="Z19" s="151">
        <v>0</v>
      </c>
      <c r="AA19" s="72"/>
      <c r="AB19" s="151">
        <v>0</v>
      </c>
    </row>
    <row r="20" spans="1:32" ht="14.1" customHeight="1" x14ac:dyDescent="0.2">
      <c r="A20" s="72" t="s">
        <v>180</v>
      </c>
      <c r="B20" s="39">
        <v>0</v>
      </c>
      <c r="C20" s="72"/>
      <c r="D20" s="8">
        <v>0</v>
      </c>
      <c r="E20" s="72"/>
      <c r="F20" s="8">
        <v>0</v>
      </c>
      <c r="G20" s="72"/>
      <c r="H20" s="39">
        <v>0</v>
      </c>
      <c r="I20" s="72"/>
      <c r="J20" s="8">
        <v>0</v>
      </c>
      <c r="K20" s="72"/>
      <c r="L20" s="8">
        <v>0</v>
      </c>
      <c r="M20" s="72"/>
      <c r="N20" s="39">
        <v>217</v>
      </c>
      <c r="O20" s="72"/>
      <c r="P20" s="8">
        <v>514.25</v>
      </c>
      <c r="Q20" s="72"/>
      <c r="R20" s="8">
        <v>25.712500000000002</v>
      </c>
      <c r="S20" s="72"/>
      <c r="T20" s="8">
        <v>514.25</v>
      </c>
      <c r="U20" s="72"/>
      <c r="V20" s="8">
        <f t="shared" si="0"/>
        <v>25.712500000000002</v>
      </c>
      <c r="W20" s="9"/>
      <c r="X20" s="39">
        <v>217</v>
      </c>
      <c r="Y20" s="72"/>
      <c r="Z20" s="151">
        <f>((+ROUND((SUMMARY!$F$18+SUMMARY!$F$20)*(X20/X$25),0)))</f>
        <v>2893</v>
      </c>
      <c r="AA20" s="72"/>
      <c r="AB20" s="151">
        <f>Z20*0.05</f>
        <v>144.65</v>
      </c>
    </row>
    <row r="21" spans="1:32" ht="14.1" customHeight="1" x14ac:dyDescent="0.2">
      <c r="A21" s="1" t="s">
        <v>86</v>
      </c>
      <c r="B21" s="39">
        <v>0</v>
      </c>
      <c r="C21" s="72"/>
      <c r="D21" s="8">
        <v>0</v>
      </c>
      <c r="E21" s="72"/>
      <c r="F21" s="8">
        <v>0</v>
      </c>
      <c r="G21" s="72"/>
      <c r="H21" s="39">
        <v>0</v>
      </c>
      <c r="I21" s="72"/>
      <c r="J21" s="8">
        <v>0</v>
      </c>
      <c r="K21" s="72"/>
      <c r="L21" s="8">
        <v>0</v>
      </c>
      <c r="M21" s="72"/>
      <c r="N21" s="39">
        <v>0</v>
      </c>
      <c r="O21" s="72"/>
      <c r="P21" s="8">
        <v>0</v>
      </c>
      <c r="Q21" s="72"/>
      <c r="R21" s="8">
        <v>0</v>
      </c>
      <c r="S21" s="72"/>
      <c r="T21" s="8">
        <v>0</v>
      </c>
      <c r="U21" s="72"/>
      <c r="V21" s="8">
        <f t="shared" si="0"/>
        <v>0</v>
      </c>
      <c r="W21" s="9"/>
      <c r="X21" s="39">
        <v>0</v>
      </c>
      <c r="Y21" s="72"/>
      <c r="Z21" s="151">
        <v>0</v>
      </c>
      <c r="AA21" s="72"/>
      <c r="AB21" s="151">
        <v>0</v>
      </c>
    </row>
    <row r="22" spans="1:32" ht="14.1" customHeight="1" x14ac:dyDescent="0.2">
      <c r="A22" s="1" t="s">
        <v>88</v>
      </c>
      <c r="B22" s="39">
        <v>864</v>
      </c>
      <c r="D22" s="8">
        <v>1263</v>
      </c>
      <c r="F22" s="8">
        <v>63.150000000000006</v>
      </c>
      <c r="H22" s="39">
        <v>0</v>
      </c>
      <c r="J22" s="8">
        <v>0</v>
      </c>
      <c r="L22" s="8">
        <v>0</v>
      </c>
      <c r="N22" s="39">
        <v>0</v>
      </c>
      <c r="P22" s="8">
        <v>0</v>
      </c>
      <c r="R22" s="8">
        <v>0</v>
      </c>
      <c r="T22" s="8">
        <v>1263</v>
      </c>
      <c r="V22" s="8">
        <f t="shared" si="0"/>
        <v>63.150000000000006</v>
      </c>
      <c r="W22" s="9"/>
      <c r="X22" s="39">
        <v>0</v>
      </c>
      <c r="Y22" s="72"/>
      <c r="Z22" s="151">
        <v>0</v>
      </c>
      <c r="AA22" s="72"/>
      <c r="AB22" s="151">
        <v>0</v>
      </c>
    </row>
    <row r="23" spans="1:32" ht="14.1" customHeight="1" x14ac:dyDescent="0.2">
      <c r="A23" s="1" t="s">
        <v>181</v>
      </c>
      <c r="B23" s="39">
        <v>0</v>
      </c>
      <c r="D23" s="8">
        <v>0</v>
      </c>
      <c r="F23" s="8">
        <v>0</v>
      </c>
      <c r="H23" s="39">
        <v>0</v>
      </c>
      <c r="J23" s="8">
        <v>0</v>
      </c>
      <c r="L23" s="8">
        <v>0</v>
      </c>
      <c r="N23" s="39">
        <v>157</v>
      </c>
      <c r="P23" s="8">
        <v>372</v>
      </c>
      <c r="R23" s="8">
        <v>18.600000000000001</v>
      </c>
      <c r="T23" s="8">
        <v>372</v>
      </c>
      <c r="V23" s="8">
        <f t="shared" si="0"/>
        <v>18.600000000000001</v>
      </c>
      <c r="W23" s="9"/>
      <c r="X23" s="39">
        <v>157</v>
      </c>
      <c r="Y23" s="72"/>
      <c r="Z23" s="151">
        <f>((+ROUND((SUMMARY!$F$18+SUMMARY!$F$20)*(X23/X$25),0)))</f>
        <v>2093</v>
      </c>
      <c r="AA23" s="72"/>
      <c r="AB23" s="151">
        <f>Z23*0.05</f>
        <v>104.65</v>
      </c>
    </row>
    <row r="24" spans="1:32" ht="14.1" customHeight="1" x14ac:dyDescent="0.2">
      <c r="A24" s="72" t="s">
        <v>89</v>
      </c>
      <c r="B24" s="73">
        <v>382</v>
      </c>
      <c r="C24" s="72"/>
      <c r="D24" s="8">
        <v>558.5</v>
      </c>
      <c r="E24" s="72"/>
      <c r="F24" s="8">
        <v>27.925000000000001</v>
      </c>
      <c r="G24" s="72"/>
      <c r="H24" s="73">
        <v>0</v>
      </c>
      <c r="I24" s="72"/>
      <c r="J24" s="8">
        <v>0</v>
      </c>
      <c r="K24" s="72"/>
      <c r="L24" s="8">
        <v>0</v>
      </c>
      <c r="M24" s="72"/>
      <c r="N24" s="73">
        <v>0</v>
      </c>
      <c r="O24" s="72"/>
      <c r="P24" s="8">
        <v>0</v>
      </c>
      <c r="Q24" s="72"/>
      <c r="R24" s="8">
        <v>0</v>
      </c>
      <c r="S24" s="72"/>
      <c r="T24" s="8">
        <v>558.5</v>
      </c>
      <c r="U24" s="72"/>
      <c r="V24" s="8">
        <f t="shared" si="0"/>
        <v>27.925000000000001</v>
      </c>
      <c r="W24" s="9"/>
      <c r="X24" s="39">
        <v>0</v>
      </c>
      <c r="Y24" s="72"/>
      <c r="Z24" s="151">
        <v>0</v>
      </c>
      <c r="AA24" s="72"/>
      <c r="AB24" s="151">
        <v>0</v>
      </c>
    </row>
    <row r="25" spans="1:32" ht="27.95" customHeight="1" thickBot="1" x14ac:dyDescent="0.25">
      <c r="A25" s="1" t="s">
        <v>90</v>
      </c>
      <c r="B25" s="33">
        <f>+SUM(B11:B24)</f>
        <v>3832</v>
      </c>
      <c r="D25" s="12">
        <f>+SUM(D11:D24)</f>
        <v>5601.75</v>
      </c>
      <c r="F25" s="12">
        <f>+SUM(F11:F24)</f>
        <v>280.08750000000003</v>
      </c>
      <c r="H25" s="33">
        <f>+SUM(H11:H24)</f>
        <v>1710</v>
      </c>
      <c r="J25" s="12">
        <f>+SUM(J11:J24)</f>
        <v>11204</v>
      </c>
      <c r="L25" s="12">
        <f>+SUM(L11:L24)</f>
        <v>560.20000000000005</v>
      </c>
      <c r="N25" s="33">
        <f>+SUM(N11:N24)</f>
        <v>2364</v>
      </c>
      <c r="P25" s="12">
        <f>+SUM(P11:P24)</f>
        <v>5601.75</v>
      </c>
      <c r="R25" s="12">
        <f>+SUM(R11:R24)</f>
        <v>280.08750000000003</v>
      </c>
      <c r="T25" s="12">
        <f>+SUM(T11:T24)</f>
        <v>22407.5</v>
      </c>
      <c r="V25" s="12">
        <f>+SUM(V11:V24)</f>
        <v>1120.375</v>
      </c>
      <c r="X25" s="152">
        <f>+SUM(X11:X24)</f>
        <v>2084</v>
      </c>
      <c r="Y25" s="72"/>
      <c r="Z25" s="153">
        <f>+SUM(Z11:Z24)</f>
        <v>27782</v>
      </c>
      <c r="AA25" s="72"/>
      <c r="AB25" s="153">
        <f>+SUM(AB11:AB24)</f>
        <v>1389.1000000000001</v>
      </c>
    </row>
    <row r="26" spans="1:32" ht="14.1" customHeight="1" thickTop="1" x14ac:dyDescent="0.2">
      <c r="X26" s="38"/>
      <c r="Y26" s="72"/>
      <c r="Z26" s="72"/>
      <c r="AA26" s="72"/>
      <c r="AB26" s="72"/>
    </row>
    <row r="27" spans="1:32" ht="14.1" customHeight="1" x14ac:dyDescent="0.2">
      <c r="V27" s="1">
        <f>T25*0.05</f>
        <v>1120.375</v>
      </c>
      <c r="X27" s="32"/>
    </row>
    <row r="28" spans="1:32" ht="14.1" customHeight="1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109"/>
      <c r="X28" s="32"/>
    </row>
    <row r="29" spans="1:32" ht="14.1" customHeight="1" x14ac:dyDescent="0.2">
      <c r="V29" s="25"/>
      <c r="X29" s="32"/>
    </row>
    <row r="30" spans="1:32" ht="14.1" customHeight="1" x14ac:dyDescent="0.2">
      <c r="X30" s="11"/>
    </row>
    <row r="31" spans="1:32" ht="14.1" customHeight="1" x14ac:dyDescent="0.2">
      <c r="X31" s="32"/>
    </row>
    <row r="32" spans="1:32" ht="14.1" customHeight="1" x14ac:dyDescent="0.2">
      <c r="X32" s="32"/>
    </row>
    <row r="33" spans="24:24" ht="14.1" customHeight="1" x14ac:dyDescent="0.2">
      <c r="X33" s="32"/>
    </row>
    <row r="34" spans="24:24" ht="14.1" customHeight="1" x14ac:dyDescent="0.2">
      <c r="X34" s="32"/>
    </row>
    <row r="35" spans="24:24" ht="14.1" customHeight="1" x14ac:dyDescent="0.2">
      <c r="X35" s="32"/>
    </row>
    <row r="36" spans="24:24" ht="14.1" customHeight="1" x14ac:dyDescent="0.2">
      <c r="X36" s="32"/>
    </row>
    <row r="37" spans="24:24" ht="14.1" customHeight="1" x14ac:dyDescent="0.2">
      <c r="X37" s="32"/>
    </row>
    <row r="38" spans="24:24" ht="14.1" customHeight="1" x14ac:dyDescent="0.2">
      <c r="X38" s="32"/>
    </row>
    <row r="39" spans="24:24" ht="14.1" customHeight="1" x14ac:dyDescent="0.2">
      <c r="X39" s="32"/>
    </row>
    <row r="40" spans="24:24" ht="14.1" customHeight="1" x14ac:dyDescent="0.2">
      <c r="X40" s="32"/>
    </row>
    <row r="41" spans="24:24" ht="14.1" customHeight="1" x14ac:dyDescent="0.2">
      <c r="X41" s="32"/>
    </row>
    <row r="42" spans="24:24" ht="14.1" customHeight="1" x14ac:dyDescent="0.2">
      <c r="X42" s="32"/>
    </row>
    <row r="43" spans="24:24" ht="14.1" customHeight="1" x14ac:dyDescent="0.2">
      <c r="X43" s="32"/>
    </row>
    <row r="44" spans="24:24" ht="14.1" customHeight="1" x14ac:dyDescent="0.2">
      <c r="X44" s="32"/>
    </row>
    <row r="45" spans="24:24" ht="14.1" customHeight="1" x14ac:dyDescent="0.2">
      <c r="X45" s="32"/>
    </row>
    <row r="46" spans="24:24" ht="14.1" customHeight="1" x14ac:dyDescent="0.2">
      <c r="X46" s="32"/>
    </row>
    <row r="47" spans="24:24" ht="14.1" customHeight="1" x14ac:dyDescent="0.2">
      <c r="X47" s="32"/>
    </row>
    <row r="48" spans="24:24" ht="14.1" customHeight="1" x14ac:dyDescent="0.2">
      <c r="X48" s="32"/>
    </row>
    <row r="49" spans="24:24" ht="14.1" customHeight="1" x14ac:dyDescent="0.2">
      <c r="X49" s="32"/>
    </row>
    <row r="50" spans="24:24" ht="14.1" customHeight="1" x14ac:dyDescent="0.2">
      <c r="X50" s="32"/>
    </row>
    <row r="51" spans="24:24" ht="14.1" customHeight="1" x14ac:dyDescent="0.2">
      <c r="X51" s="32"/>
    </row>
    <row r="52" spans="24:24" ht="14.1" customHeight="1" x14ac:dyDescent="0.2">
      <c r="X52" s="32"/>
    </row>
    <row r="53" spans="24:24" ht="14.1" customHeight="1" x14ac:dyDescent="0.2">
      <c r="X53" s="32"/>
    </row>
    <row r="54" spans="24:24" ht="14.1" customHeight="1" x14ac:dyDescent="0.2">
      <c r="X54" s="32"/>
    </row>
    <row r="55" spans="24:24" ht="14.1" customHeight="1" x14ac:dyDescent="0.2">
      <c r="X55" s="32"/>
    </row>
    <row r="56" spans="24:24" ht="14.1" customHeight="1" x14ac:dyDescent="0.2">
      <c r="X56" s="32"/>
    </row>
    <row r="57" spans="24:24" ht="14.1" customHeight="1" x14ac:dyDescent="0.2">
      <c r="X57" s="32"/>
    </row>
    <row r="58" spans="24:24" ht="14.1" customHeight="1" x14ac:dyDescent="0.2">
      <c r="X58" s="32"/>
    </row>
    <row r="59" spans="24:24" ht="14.1" customHeight="1" x14ac:dyDescent="0.2">
      <c r="X59" s="32"/>
    </row>
    <row r="60" spans="24:24" ht="14.1" customHeight="1" x14ac:dyDescent="0.2">
      <c r="X60" s="32"/>
    </row>
    <row r="61" spans="24:24" ht="14.1" customHeight="1" x14ac:dyDescent="0.2">
      <c r="X61" s="32"/>
    </row>
    <row r="62" spans="24:24" ht="14.1" customHeight="1" x14ac:dyDescent="0.2">
      <c r="X62" s="32"/>
    </row>
    <row r="63" spans="24:24" ht="14.1" customHeight="1" x14ac:dyDescent="0.2">
      <c r="X63" s="32"/>
    </row>
    <row r="64" spans="24:24" ht="14.1" customHeight="1" x14ac:dyDescent="0.2">
      <c r="X64" s="32"/>
    </row>
    <row r="65" spans="24:24" ht="14.1" customHeight="1" x14ac:dyDescent="0.2">
      <c r="X65" s="32"/>
    </row>
    <row r="66" spans="24:24" ht="14.1" customHeight="1" x14ac:dyDescent="0.2">
      <c r="X66" s="32"/>
    </row>
    <row r="67" spans="24:24" ht="14.1" customHeight="1" x14ac:dyDescent="0.2">
      <c r="X67" s="32"/>
    </row>
    <row r="68" spans="24:24" ht="14.1" customHeight="1" x14ac:dyDescent="0.2">
      <c r="X68" s="32"/>
    </row>
    <row r="69" spans="24:24" ht="14.1" customHeight="1" x14ac:dyDescent="0.2">
      <c r="X69" s="32"/>
    </row>
    <row r="70" spans="24:24" ht="14.1" customHeight="1" x14ac:dyDescent="0.2">
      <c r="X70" s="32"/>
    </row>
    <row r="71" spans="24:24" ht="14.1" customHeight="1" x14ac:dyDescent="0.2">
      <c r="X71" s="32"/>
    </row>
    <row r="72" spans="24:24" ht="14.1" customHeight="1" x14ac:dyDescent="0.2">
      <c r="X72" s="32"/>
    </row>
    <row r="73" spans="24:24" ht="14.1" customHeight="1" x14ac:dyDescent="0.2">
      <c r="X73" s="32"/>
    </row>
    <row r="74" spans="24:24" ht="14.1" customHeight="1" x14ac:dyDescent="0.2">
      <c r="X74" s="32"/>
    </row>
    <row r="75" spans="24:24" ht="14.1" customHeight="1" x14ac:dyDescent="0.2">
      <c r="X75" s="32"/>
    </row>
    <row r="76" spans="24:24" ht="14.1" customHeight="1" x14ac:dyDescent="0.2">
      <c r="X76" s="32"/>
    </row>
    <row r="77" spans="24:24" ht="14.1" customHeight="1" x14ac:dyDescent="0.2">
      <c r="X77" s="32"/>
    </row>
    <row r="78" spans="24:24" ht="14.1" customHeight="1" x14ac:dyDescent="0.2">
      <c r="X78" s="32"/>
    </row>
    <row r="79" spans="24:24" ht="14.1" customHeight="1" x14ac:dyDescent="0.2">
      <c r="X79" s="32"/>
    </row>
    <row r="80" spans="24:24" ht="14.1" customHeight="1" x14ac:dyDescent="0.2">
      <c r="X80" s="32"/>
    </row>
    <row r="81" spans="24:24" ht="14.1" customHeight="1" x14ac:dyDescent="0.2">
      <c r="X81" s="32"/>
    </row>
    <row r="82" spans="24:24" ht="14.1" customHeight="1" x14ac:dyDescent="0.2">
      <c r="X82" s="32"/>
    </row>
    <row r="83" spans="24:24" ht="14.1" customHeight="1" x14ac:dyDescent="0.2">
      <c r="X83" s="32"/>
    </row>
    <row r="84" spans="24:24" ht="14.1" customHeight="1" x14ac:dyDescent="0.2">
      <c r="X84" s="32"/>
    </row>
    <row r="85" spans="24:24" ht="14.1" customHeight="1" x14ac:dyDescent="0.2">
      <c r="X85" s="32"/>
    </row>
    <row r="86" spans="24:24" ht="14.1" customHeight="1" x14ac:dyDescent="0.2">
      <c r="X86" s="32"/>
    </row>
    <row r="87" spans="24:24" ht="14.1" customHeight="1" x14ac:dyDescent="0.2">
      <c r="X87" s="32"/>
    </row>
    <row r="88" spans="24:24" ht="14.1" customHeight="1" x14ac:dyDescent="0.2">
      <c r="X88" s="32"/>
    </row>
    <row r="89" spans="24:24" ht="14.1" customHeight="1" x14ac:dyDescent="0.2">
      <c r="X89" s="32"/>
    </row>
    <row r="90" spans="24:24" ht="14.1" customHeight="1" x14ac:dyDescent="0.2">
      <c r="X90" s="32"/>
    </row>
    <row r="91" spans="24:24" ht="14.1" customHeight="1" x14ac:dyDescent="0.2">
      <c r="X91" s="32"/>
    </row>
    <row r="92" spans="24:24" ht="14.1" customHeight="1" x14ac:dyDescent="0.2">
      <c r="X92" s="32"/>
    </row>
    <row r="93" spans="24:24" ht="14.1" customHeight="1" x14ac:dyDescent="0.2">
      <c r="X93" s="32"/>
    </row>
    <row r="94" spans="24:24" ht="14.1" customHeight="1" x14ac:dyDescent="0.2">
      <c r="X94" s="32"/>
    </row>
    <row r="95" spans="24:24" ht="14.1" customHeight="1" x14ac:dyDescent="0.2">
      <c r="X95" s="32"/>
    </row>
    <row r="96" spans="24:24" ht="14.1" customHeight="1" x14ac:dyDescent="0.2">
      <c r="X96" s="32"/>
    </row>
    <row r="97" spans="24:24" ht="14.1" customHeight="1" x14ac:dyDescent="0.2">
      <c r="X97" s="32"/>
    </row>
    <row r="98" spans="24:24" ht="14.1" customHeight="1" x14ac:dyDescent="0.2">
      <c r="X98" s="32"/>
    </row>
    <row r="99" spans="24:24" ht="14.1" customHeight="1" x14ac:dyDescent="0.2">
      <c r="X99" s="32"/>
    </row>
    <row r="100" spans="24:24" ht="14.1" customHeight="1" x14ac:dyDescent="0.2">
      <c r="X100" s="32"/>
    </row>
    <row r="101" spans="24:24" ht="14.1" customHeight="1" x14ac:dyDescent="0.2">
      <c r="X101" s="32"/>
    </row>
    <row r="102" spans="24:24" ht="14.1" customHeight="1" x14ac:dyDescent="0.2">
      <c r="X102" s="32"/>
    </row>
    <row r="103" spans="24:24" ht="14.1" customHeight="1" x14ac:dyDescent="0.2">
      <c r="X103" s="32"/>
    </row>
    <row r="104" spans="24:24" ht="14.1" customHeight="1" x14ac:dyDescent="0.2">
      <c r="X104" s="32"/>
    </row>
    <row r="105" spans="24:24" ht="14.1" customHeight="1" x14ac:dyDescent="0.2">
      <c r="X105" s="32"/>
    </row>
    <row r="106" spans="24:24" ht="14.1" customHeight="1" x14ac:dyDescent="0.2">
      <c r="X106" s="32"/>
    </row>
    <row r="107" spans="24:24" ht="14.1" customHeight="1" x14ac:dyDescent="0.2">
      <c r="X107" s="32"/>
    </row>
    <row r="108" spans="24:24" ht="14.1" customHeight="1" x14ac:dyDescent="0.2">
      <c r="X108" s="32"/>
    </row>
    <row r="109" spans="24:24" ht="14.1" customHeight="1" x14ac:dyDescent="0.2">
      <c r="X109" s="32"/>
    </row>
    <row r="110" spans="24:24" ht="14.1" customHeight="1" x14ac:dyDescent="0.2">
      <c r="X110" s="32"/>
    </row>
    <row r="111" spans="24:24" ht="14.1" customHeight="1" x14ac:dyDescent="0.2">
      <c r="X111" s="32"/>
    </row>
    <row r="112" spans="24:24" ht="14.1" customHeight="1" x14ac:dyDescent="0.2">
      <c r="X112" s="32"/>
    </row>
    <row r="113" spans="24:24" ht="14.1" customHeight="1" x14ac:dyDescent="0.2">
      <c r="X113" s="32"/>
    </row>
    <row r="114" spans="24:24" ht="14.1" customHeight="1" x14ac:dyDescent="0.2">
      <c r="X114" s="32"/>
    </row>
    <row r="115" spans="24:24" ht="14.1" customHeight="1" x14ac:dyDescent="0.2">
      <c r="X115" s="32"/>
    </row>
    <row r="116" spans="24:24" ht="14.1" customHeight="1" x14ac:dyDescent="0.2">
      <c r="X116" s="32"/>
    </row>
    <row r="117" spans="24:24" ht="14.1" customHeight="1" x14ac:dyDescent="0.2">
      <c r="X117" s="32"/>
    </row>
    <row r="118" spans="24:24" ht="14.1" customHeight="1" x14ac:dyDescent="0.2">
      <c r="X118" s="32"/>
    </row>
    <row r="119" spans="24:24" ht="14.1" customHeight="1" x14ac:dyDescent="0.2">
      <c r="X119" s="32"/>
    </row>
    <row r="120" spans="24:24" ht="14.1" customHeight="1" x14ac:dyDescent="0.2">
      <c r="X120" s="32"/>
    </row>
    <row r="121" spans="24:24" ht="14.1" customHeight="1" x14ac:dyDescent="0.2">
      <c r="X121" s="32"/>
    </row>
    <row r="122" spans="24:24" ht="14.1" customHeight="1" x14ac:dyDescent="0.2">
      <c r="X122" s="32"/>
    </row>
    <row r="123" spans="24:24" ht="14.1" customHeight="1" x14ac:dyDescent="0.2">
      <c r="X123" s="32"/>
    </row>
    <row r="124" spans="24:24" ht="14.1" customHeight="1" x14ac:dyDescent="0.2">
      <c r="X124" s="32"/>
    </row>
    <row r="125" spans="24:24" ht="14.1" customHeight="1" x14ac:dyDescent="0.2">
      <c r="X125" s="32"/>
    </row>
    <row r="126" spans="24:24" ht="14.1" customHeight="1" x14ac:dyDescent="0.2">
      <c r="X126" s="32"/>
    </row>
    <row r="127" spans="24:24" ht="14.1" customHeight="1" x14ac:dyDescent="0.2">
      <c r="X127" s="32"/>
    </row>
    <row r="128" spans="24:24" ht="14.1" customHeight="1" x14ac:dyDescent="0.2">
      <c r="X128" s="32"/>
    </row>
    <row r="129" spans="24:24" ht="14.1" customHeight="1" x14ac:dyDescent="0.2">
      <c r="X129" s="32"/>
    </row>
    <row r="130" spans="24:24" ht="14.1" customHeight="1" x14ac:dyDescent="0.2">
      <c r="X130" s="32"/>
    </row>
  </sheetData>
  <mergeCells count="7">
    <mergeCell ref="A1:AB1"/>
    <mergeCell ref="A2:AB2"/>
    <mergeCell ref="A4:AB4"/>
    <mergeCell ref="T8:V8"/>
    <mergeCell ref="B8:F8"/>
    <mergeCell ref="H8:L8"/>
    <mergeCell ref="N8:R8"/>
  </mergeCells>
  <phoneticPr fontId="0" type="noConversion"/>
  <pageMargins left="0.25" right="0.25" top="0.5" bottom="0.5" header="0.5" footer="0.5"/>
  <pageSetup scale="75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0">
    <tabColor rgb="FFFF0000"/>
  </sheetPr>
  <dimension ref="B1:T424"/>
  <sheetViews>
    <sheetView zoomScaleNormal="100" workbookViewId="0">
      <selection activeCell="O345" activeCellId="1" sqref="O247 O345"/>
    </sheetView>
  </sheetViews>
  <sheetFormatPr defaultRowHeight="12.75" x14ac:dyDescent="0.2"/>
  <cols>
    <col min="1" max="1" width="1.7109375" customWidth="1"/>
    <col min="2" max="2" width="16.42578125" customWidth="1"/>
    <col min="3" max="3" width="13" customWidth="1"/>
    <col min="4" max="5" width="11.28515625" bestFit="1" customWidth="1"/>
    <col min="6" max="6" width="10.28515625" style="37" bestFit="1" customWidth="1"/>
    <col min="7" max="7" width="10.28515625" bestFit="1" customWidth="1"/>
    <col min="8" max="10" width="11.28515625" bestFit="1" customWidth="1"/>
    <col min="11" max="14" width="10.28515625" bestFit="1" customWidth="1"/>
    <col min="15" max="15" width="12.28515625" bestFit="1" customWidth="1"/>
    <col min="17" max="17" width="10.7109375" bestFit="1" customWidth="1"/>
    <col min="27" max="27" width="8.5703125" customWidth="1"/>
  </cols>
  <sheetData>
    <row r="1" spans="2:19" ht="15" x14ac:dyDescent="0.2">
      <c r="B1" s="161" t="s">
        <v>116</v>
      </c>
      <c r="C1" s="161"/>
      <c r="D1" s="161"/>
      <c r="E1" s="161"/>
      <c r="F1" s="161"/>
      <c r="G1" s="161"/>
      <c r="H1" s="161"/>
      <c r="I1" s="161"/>
      <c r="J1" s="161"/>
      <c r="K1" s="161"/>
    </row>
    <row r="2" spans="2:19" ht="15" x14ac:dyDescent="0.2"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55"/>
      <c r="M2" s="41"/>
      <c r="N2" s="41"/>
      <c r="O2" s="41"/>
    </row>
    <row r="3" spans="2:19" ht="23.25" x14ac:dyDescent="0.35">
      <c r="B3" s="40"/>
      <c r="C3" s="41"/>
      <c r="D3" s="41"/>
      <c r="E3" s="41"/>
      <c r="F3" s="44"/>
    </row>
    <row r="4" spans="2:19" ht="12.75" customHeight="1" x14ac:dyDescent="0.2">
      <c r="C4" s="64" t="s">
        <v>136</v>
      </c>
      <c r="D4" s="64" t="s">
        <v>98</v>
      </c>
      <c r="E4" s="64" t="s">
        <v>99</v>
      </c>
      <c r="F4" s="64" t="s">
        <v>100</v>
      </c>
      <c r="G4" s="64" t="s">
        <v>101</v>
      </c>
      <c r="H4" s="64" t="s">
        <v>102</v>
      </c>
      <c r="I4" s="64" t="s">
        <v>137</v>
      </c>
      <c r="J4" s="64" t="s">
        <v>103</v>
      </c>
      <c r="K4" s="64" t="s">
        <v>104</v>
      </c>
      <c r="L4" s="64" t="s">
        <v>95</v>
      </c>
      <c r="M4" s="64" t="s">
        <v>96</v>
      </c>
      <c r="N4" s="64" t="s">
        <v>97</v>
      </c>
      <c r="O4" s="64" t="s">
        <v>36</v>
      </c>
      <c r="P4" s="64" t="s">
        <v>156</v>
      </c>
      <c r="Q4" s="62"/>
      <c r="R4" s="62"/>
      <c r="S4" s="62"/>
    </row>
    <row r="5" spans="2:19" ht="12.75" customHeight="1" x14ac:dyDescent="0.2">
      <c r="B5" s="63" t="s">
        <v>142</v>
      </c>
      <c r="C5" s="60"/>
      <c r="D5" s="60"/>
      <c r="E5" s="60"/>
      <c r="F5" s="61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2:19" ht="12.75" customHeight="1" x14ac:dyDescent="0.2">
      <c r="B6" s="65" t="s">
        <v>118</v>
      </c>
      <c r="C6" s="86">
        <f>'[3]Capacity (kW)'!$K$12</f>
        <v>344</v>
      </c>
      <c r="D6" s="86">
        <f t="shared" ref="D6:E31" si="0">C6</f>
        <v>344</v>
      </c>
      <c r="E6" s="86">
        <f t="shared" si="0"/>
        <v>344</v>
      </c>
      <c r="F6" s="87">
        <f>'[3]Capacity (kW)'!$F$12</f>
        <v>384</v>
      </c>
      <c r="G6" s="87">
        <f>F6</f>
        <v>384</v>
      </c>
      <c r="H6" s="87">
        <f>G6</f>
        <v>384</v>
      </c>
      <c r="I6" s="87">
        <f t="shared" ref="I6:K6" si="1">H6</f>
        <v>384</v>
      </c>
      <c r="J6" s="87">
        <f t="shared" si="1"/>
        <v>384</v>
      </c>
      <c r="K6" s="87">
        <f t="shared" si="1"/>
        <v>384</v>
      </c>
      <c r="L6" s="86">
        <f t="shared" ref="L6:L47" si="2">E6</f>
        <v>344</v>
      </c>
      <c r="M6" s="86">
        <f>L6</f>
        <v>344</v>
      </c>
      <c r="N6" s="86">
        <f>M6</f>
        <v>344</v>
      </c>
      <c r="O6" s="67">
        <f>SUM(C6:N6)</f>
        <v>4368</v>
      </c>
      <c r="P6" s="81">
        <f t="shared" ref="P6:P41" si="3">O6/$O$51</f>
        <v>1.1664049732431826E-2</v>
      </c>
      <c r="Q6" s="62"/>
      <c r="R6" s="62"/>
      <c r="S6" s="62"/>
    </row>
    <row r="7" spans="2:19" ht="12.75" customHeight="1" x14ac:dyDescent="0.2">
      <c r="B7" s="62" t="s">
        <v>105</v>
      </c>
      <c r="C7" s="86">
        <f>'[3]Capacity (kW)'!$K$14</f>
        <v>358</v>
      </c>
      <c r="D7" s="86">
        <f t="shared" si="0"/>
        <v>358</v>
      </c>
      <c r="E7" s="86">
        <f t="shared" si="0"/>
        <v>358</v>
      </c>
      <c r="F7" s="87">
        <f>'[3]Capacity (kW)'!$F$14</f>
        <v>471</v>
      </c>
      <c r="G7" s="87">
        <f t="shared" ref="G7:G47" si="4">F7</f>
        <v>471</v>
      </c>
      <c r="H7" s="87">
        <f t="shared" ref="H7:K7" si="5">G7</f>
        <v>471</v>
      </c>
      <c r="I7" s="87">
        <f t="shared" si="5"/>
        <v>471</v>
      </c>
      <c r="J7" s="87">
        <f t="shared" si="5"/>
        <v>471</v>
      </c>
      <c r="K7" s="87">
        <f t="shared" si="5"/>
        <v>471</v>
      </c>
      <c r="L7" s="86">
        <f t="shared" si="2"/>
        <v>358</v>
      </c>
      <c r="M7" s="86">
        <f>L7</f>
        <v>358</v>
      </c>
      <c r="N7" s="86">
        <f>M7</f>
        <v>358</v>
      </c>
      <c r="O7" s="67">
        <f t="shared" ref="O7:O47" si="6">SUM(C7:N7)</f>
        <v>4974</v>
      </c>
      <c r="P7" s="81">
        <f t="shared" si="3"/>
        <v>1.3282276412343384E-2</v>
      </c>
      <c r="Q7" s="62"/>
      <c r="R7" s="62"/>
      <c r="S7" s="62"/>
    </row>
    <row r="8" spans="2:19" ht="12.75" customHeight="1" x14ac:dyDescent="0.2">
      <c r="B8" s="72" t="s">
        <v>72</v>
      </c>
      <c r="C8" s="86">
        <f>'[3]Capacity (kW)'!$K$16</f>
        <v>462</v>
      </c>
      <c r="D8" s="86">
        <f t="shared" si="0"/>
        <v>462</v>
      </c>
      <c r="E8" s="86">
        <f t="shared" si="0"/>
        <v>462</v>
      </c>
      <c r="F8" s="87">
        <f>'[3]Capacity (kW)'!$F$16</f>
        <v>520</v>
      </c>
      <c r="G8" s="87">
        <f t="shared" si="4"/>
        <v>520</v>
      </c>
      <c r="H8" s="87">
        <f t="shared" ref="H8:K8" si="7">G8</f>
        <v>520</v>
      </c>
      <c r="I8" s="87">
        <f t="shared" si="7"/>
        <v>520</v>
      </c>
      <c r="J8" s="87">
        <f t="shared" si="7"/>
        <v>520</v>
      </c>
      <c r="K8" s="87">
        <f t="shared" si="7"/>
        <v>520</v>
      </c>
      <c r="L8" s="86">
        <f t="shared" si="2"/>
        <v>462</v>
      </c>
      <c r="M8" s="86">
        <f>E8</f>
        <v>462</v>
      </c>
      <c r="N8" s="86">
        <f>E8</f>
        <v>462</v>
      </c>
      <c r="O8" s="67">
        <f t="shared" si="6"/>
        <v>5892</v>
      </c>
      <c r="P8" s="81">
        <f t="shared" si="3"/>
        <v>1.573364950171436E-2</v>
      </c>
      <c r="Q8" s="62"/>
      <c r="R8" s="62"/>
      <c r="S8" s="62"/>
    </row>
    <row r="9" spans="2:19" ht="12.75" customHeight="1" x14ac:dyDescent="0.2">
      <c r="B9" s="60" t="s">
        <v>106</v>
      </c>
      <c r="C9" s="86">
        <f>'[3]Capacity (kW)'!$K$18</f>
        <v>467</v>
      </c>
      <c r="D9" s="86">
        <f t="shared" si="0"/>
        <v>467</v>
      </c>
      <c r="E9" s="86">
        <f t="shared" si="0"/>
        <v>467</v>
      </c>
      <c r="F9" s="87">
        <f>'[3]Capacity (kW)'!$F$18</f>
        <v>648</v>
      </c>
      <c r="G9" s="87">
        <f t="shared" si="4"/>
        <v>648</v>
      </c>
      <c r="H9" s="87">
        <f t="shared" ref="H9:K47" si="8">G9</f>
        <v>648</v>
      </c>
      <c r="I9" s="87">
        <f t="shared" si="8"/>
        <v>648</v>
      </c>
      <c r="J9" s="87">
        <f t="shared" si="8"/>
        <v>648</v>
      </c>
      <c r="K9" s="87">
        <f t="shared" si="8"/>
        <v>648</v>
      </c>
      <c r="L9" s="86">
        <f t="shared" si="2"/>
        <v>467</v>
      </c>
      <c r="M9" s="86">
        <f t="shared" ref="M9:N15" si="9">L9</f>
        <v>467</v>
      </c>
      <c r="N9" s="86">
        <f t="shared" si="9"/>
        <v>467</v>
      </c>
      <c r="O9" s="67">
        <f t="shared" si="6"/>
        <v>6690</v>
      </c>
      <c r="P9" s="81">
        <f t="shared" si="3"/>
        <v>1.7864581664370174E-2</v>
      </c>
      <c r="Q9" s="110"/>
      <c r="R9" s="60"/>
      <c r="S9" s="60"/>
    </row>
    <row r="10" spans="2:19" ht="12.75" customHeight="1" x14ac:dyDescent="0.2">
      <c r="B10" s="60" t="s">
        <v>107</v>
      </c>
      <c r="C10" s="86">
        <f>'[3]Capacity (kW)'!$K$20</f>
        <v>1492</v>
      </c>
      <c r="D10" s="86">
        <f t="shared" si="0"/>
        <v>1492</v>
      </c>
      <c r="E10" s="86">
        <f t="shared" si="0"/>
        <v>1492</v>
      </c>
      <c r="F10" s="87">
        <f>'[3]Capacity (kW)'!$F$20</f>
        <v>1699</v>
      </c>
      <c r="G10" s="87">
        <f t="shared" si="4"/>
        <v>1699</v>
      </c>
      <c r="H10" s="87">
        <f t="shared" si="8"/>
        <v>1699</v>
      </c>
      <c r="I10" s="87">
        <f t="shared" si="8"/>
        <v>1699</v>
      </c>
      <c r="J10" s="87">
        <f t="shared" si="8"/>
        <v>1699</v>
      </c>
      <c r="K10" s="87">
        <f t="shared" si="8"/>
        <v>1699</v>
      </c>
      <c r="L10" s="86">
        <f t="shared" si="2"/>
        <v>1492</v>
      </c>
      <c r="M10" s="86">
        <f t="shared" si="9"/>
        <v>1492</v>
      </c>
      <c r="N10" s="86">
        <f t="shared" si="9"/>
        <v>1492</v>
      </c>
      <c r="O10" s="67">
        <f t="shared" si="6"/>
        <v>19146</v>
      </c>
      <c r="P10" s="81">
        <f t="shared" si="3"/>
        <v>5.1126349857403788E-2</v>
      </c>
      <c r="Q10" s="62"/>
      <c r="R10" s="62"/>
      <c r="S10" s="62"/>
    </row>
    <row r="11" spans="2:19" ht="12.75" customHeight="1" x14ac:dyDescent="0.2">
      <c r="B11" s="60" t="s">
        <v>73</v>
      </c>
      <c r="C11" s="86">
        <f>'[3]Capacity (kW)'!$K$22</f>
        <v>254</v>
      </c>
      <c r="D11" s="86">
        <f t="shared" si="0"/>
        <v>254</v>
      </c>
      <c r="E11" s="86">
        <f t="shared" si="0"/>
        <v>254</v>
      </c>
      <c r="F11" s="87">
        <f>'[3]Capacity (kW)'!$F$22</f>
        <v>280</v>
      </c>
      <c r="G11" s="87">
        <f t="shared" si="4"/>
        <v>280</v>
      </c>
      <c r="H11" s="87">
        <f t="shared" si="8"/>
        <v>280</v>
      </c>
      <c r="I11" s="87">
        <f t="shared" si="8"/>
        <v>280</v>
      </c>
      <c r="J11" s="87">
        <f t="shared" si="8"/>
        <v>280</v>
      </c>
      <c r="K11" s="87">
        <f t="shared" si="8"/>
        <v>280</v>
      </c>
      <c r="L11" s="86">
        <f t="shared" si="2"/>
        <v>254</v>
      </c>
      <c r="M11" s="86">
        <f t="shared" si="9"/>
        <v>254</v>
      </c>
      <c r="N11" s="86">
        <f t="shared" si="9"/>
        <v>254</v>
      </c>
      <c r="O11" s="67">
        <f t="shared" si="6"/>
        <v>3204</v>
      </c>
      <c r="P11" s="81">
        <f t="shared" si="3"/>
        <v>8.5557727432947744E-3</v>
      </c>
      <c r="Q11" s="62"/>
      <c r="R11" s="62"/>
      <c r="S11" s="62"/>
    </row>
    <row r="12" spans="2:19" ht="12.75" customHeight="1" x14ac:dyDescent="0.2">
      <c r="B12" s="60" t="s">
        <v>108</v>
      </c>
      <c r="C12" s="86">
        <f>'[3]Capacity (kW)'!$K$24</f>
        <v>186</v>
      </c>
      <c r="D12" s="86">
        <f t="shared" si="0"/>
        <v>186</v>
      </c>
      <c r="E12" s="86">
        <f t="shared" si="0"/>
        <v>186</v>
      </c>
      <c r="F12" s="87">
        <f>'[3]Capacity (kW)'!$F$24</f>
        <v>225</v>
      </c>
      <c r="G12" s="87">
        <f t="shared" si="4"/>
        <v>225</v>
      </c>
      <c r="H12" s="87">
        <f t="shared" si="8"/>
        <v>225</v>
      </c>
      <c r="I12" s="87">
        <f t="shared" si="8"/>
        <v>225</v>
      </c>
      <c r="J12" s="87">
        <f t="shared" si="8"/>
        <v>225</v>
      </c>
      <c r="K12" s="87">
        <f t="shared" si="8"/>
        <v>225</v>
      </c>
      <c r="L12" s="86">
        <f t="shared" si="2"/>
        <v>186</v>
      </c>
      <c r="M12" s="86">
        <f t="shared" si="9"/>
        <v>186</v>
      </c>
      <c r="N12" s="86">
        <f t="shared" si="9"/>
        <v>186</v>
      </c>
      <c r="O12" s="67">
        <f t="shared" si="6"/>
        <v>2466</v>
      </c>
      <c r="P12" s="81">
        <f t="shared" si="3"/>
        <v>6.5850610439965396E-3</v>
      </c>
      <c r="Q12" s="62"/>
      <c r="R12" s="62"/>
      <c r="S12" s="62"/>
    </row>
    <row r="13" spans="2:19" ht="12.75" customHeight="1" x14ac:dyDescent="0.2">
      <c r="B13" s="60" t="s">
        <v>74</v>
      </c>
      <c r="C13" s="86">
        <f>'[3]Capacity (kW)'!$K$26</f>
        <v>92</v>
      </c>
      <c r="D13" s="86">
        <f t="shared" si="0"/>
        <v>92</v>
      </c>
      <c r="E13" s="86">
        <f t="shared" si="0"/>
        <v>92</v>
      </c>
      <c r="F13" s="87">
        <f>'[3]Capacity (kW)'!$F$26</f>
        <v>94</v>
      </c>
      <c r="G13" s="87">
        <f t="shared" si="4"/>
        <v>94</v>
      </c>
      <c r="H13" s="87">
        <f t="shared" si="8"/>
        <v>94</v>
      </c>
      <c r="I13" s="87">
        <f t="shared" si="8"/>
        <v>94</v>
      </c>
      <c r="J13" s="87">
        <f t="shared" si="8"/>
        <v>94</v>
      </c>
      <c r="K13" s="87">
        <f t="shared" si="8"/>
        <v>94</v>
      </c>
      <c r="L13" s="86">
        <f t="shared" si="2"/>
        <v>92</v>
      </c>
      <c r="M13" s="86">
        <f t="shared" si="9"/>
        <v>92</v>
      </c>
      <c r="N13" s="86">
        <f t="shared" si="9"/>
        <v>92</v>
      </c>
      <c r="O13" s="67">
        <f t="shared" si="6"/>
        <v>1116</v>
      </c>
      <c r="P13" s="81">
        <f t="shared" si="3"/>
        <v>2.9801006184509886E-3</v>
      </c>
      <c r="Q13" s="62"/>
      <c r="R13" s="62"/>
      <c r="S13" s="62"/>
    </row>
    <row r="14" spans="2:19" ht="12.75" customHeight="1" x14ac:dyDescent="0.2">
      <c r="B14" s="110" t="s">
        <v>182</v>
      </c>
      <c r="C14" s="86">
        <f>'[3]Capacity (kW)'!$K$28</f>
        <v>114</v>
      </c>
      <c r="D14" s="86">
        <f>C14</f>
        <v>114</v>
      </c>
      <c r="E14" s="86">
        <f t="shared" si="0"/>
        <v>114</v>
      </c>
      <c r="F14" s="87">
        <f>'[3]Capacity (kW)'!$F$28</f>
        <v>157</v>
      </c>
      <c r="G14" s="87">
        <f>F14</f>
        <v>157</v>
      </c>
      <c r="H14" s="87">
        <f t="shared" si="8"/>
        <v>157</v>
      </c>
      <c r="I14" s="87">
        <f t="shared" si="8"/>
        <v>157</v>
      </c>
      <c r="J14" s="87">
        <f t="shared" si="8"/>
        <v>157</v>
      </c>
      <c r="K14" s="87">
        <f t="shared" si="8"/>
        <v>157</v>
      </c>
      <c r="L14" s="86">
        <f t="shared" si="2"/>
        <v>114</v>
      </c>
      <c r="M14" s="86">
        <f t="shared" si="9"/>
        <v>114</v>
      </c>
      <c r="N14" s="86">
        <f t="shared" si="9"/>
        <v>114</v>
      </c>
      <c r="O14" s="67">
        <f t="shared" si="6"/>
        <v>1626</v>
      </c>
      <c r="P14" s="81">
        <f t="shared" si="3"/>
        <v>4.3419745569904192E-3</v>
      </c>
      <c r="Q14" s="62"/>
      <c r="R14" s="62"/>
      <c r="S14" s="62"/>
    </row>
    <row r="15" spans="2:19" ht="12.75" customHeight="1" x14ac:dyDescent="0.2">
      <c r="B15" s="60" t="s">
        <v>123</v>
      </c>
      <c r="C15" s="86">
        <f>'[3]Capacity (kW)'!$K$30</f>
        <v>815</v>
      </c>
      <c r="D15" s="86">
        <f t="shared" si="0"/>
        <v>815</v>
      </c>
      <c r="E15" s="86">
        <f t="shared" si="0"/>
        <v>815</v>
      </c>
      <c r="F15" s="87">
        <f>'[3]Capacity (kW)'!$F$30</f>
        <v>1024</v>
      </c>
      <c r="G15" s="87">
        <f t="shared" si="4"/>
        <v>1024</v>
      </c>
      <c r="H15" s="87">
        <f t="shared" si="8"/>
        <v>1024</v>
      </c>
      <c r="I15" s="87">
        <f t="shared" si="8"/>
        <v>1024</v>
      </c>
      <c r="J15" s="87">
        <f t="shared" si="8"/>
        <v>1024</v>
      </c>
      <c r="K15" s="87">
        <f t="shared" si="8"/>
        <v>1024</v>
      </c>
      <c r="L15" s="86">
        <f t="shared" si="2"/>
        <v>815</v>
      </c>
      <c r="M15" s="86">
        <f t="shared" si="9"/>
        <v>815</v>
      </c>
      <c r="N15" s="86">
        <f t="shared" si="9"/>
        <v>815</v>
      </c>
      <c r="O15" s="67">
        <f t="shared" si="6"/>
        <v>11034</v>
      </c>
      <c r="P15" s="81">
        <f t="shared" si="3"/>
        <v>2.9464543211458968E-2</v>
      </c>
      <c r="Q15" s="62"/>
      <c r="R15" s="62"/>
      <c r="S15" s="62"/>
    </row>
    <row r="16" spans="2:19" ht="12.75" customHeight="1" x14ac:dyDescent="0.2">
      <c r="B16" s="60" t="s">
        <v>109</v>
      </c>
      <c r="C16" s="86">
        <f>'[3]Capacity (kW)'!$K$32</f>
        <v>1754</v>
      </c>
      <c r="D16" s="86">
        <f t="shared" si="0"/>
        <v>1754</v>
      </c>
      <c r="E16" s="86">
        <f t="shared" si="0"/>
        <v>1754</v>
      </c>
      <c r="F16" s="87">
        <f>'[3]Capacity (kW)'!$F$32</f>
        <v>1869</v>
      </c>
      <c r="G16" s="87">
        <f t="shared" si="4"/>
        <v>1869</v>
      </c>
      <c r="H16" s="87">
        <f t="shared" si="8"/>
        <v>1869</v>
      </c>
      <c r="I16" s="87">
        <f t="shared" si="8"/>
        <v>1869</v>
      </c>
      <c r="J16" s="87">
        <f t="shared" si="8"/>
        <v>1869</v>
      </c>
      <c r="K16" s="87">
        <f t="shared" si="8"/>
        <v>1869</v>
      </c>
      <c r="L16" s="86">
        <f t="shared" si="2"/>
        <v>1754</v>
      </c>
      <c r="M16" s="86">
        <f>E16</f>
        <v>1754</v>
      </c>
      <c r="N16" s="86">
        <f t="shared" ref="N16:N50" si="10">M16</f>
        <v>1754</v>
      </c>
      <c r="O16" s="67">
        <f t="shared" si="6"/>
        <v>21738</v>
      </c>
      <c r="P16" s="81">
        <f t="shared" si="3"/>
        <v>5.8047873874451247E-2</v>
      </c>
      <c r="Q16" s="62"/>
      <c r="R16" s="62"/>
      <c r="S16" s="62"/>
    </row>
    <row r="17" spans="2:19" ht="12.75" customHeight="1" x14ac:dyDescent="0.2">
      <c r="B17" s="110" t="s">
        <v>76</v>
      </c>
      <c r="C17" s="86">
        <f>'[3]Capacity (kW)'!$K$34</f>
        <v>123</v>
      </c>
      <c r="D17" s="86">
        <f>'[4]Capacity (kW)'!$J$32</f>
        <v>123</v>
      </c>
      <c r="E17" s="86">
        <f>'[4]Capacity (kW)'!$J$32</f>
        <v>123</v>
      </c>
      <c r="F17" s="87">
        <f>'[3]Capacity (kW)'!$F$34</f>
        <v>148</v>
      </c>
      <c r="G17" s="87">
        <f>'[4]Capacity (kW)'!$F$32</f>
        <v>148</v>
      </c>
      <c r="H17" s="87">
        <f>'[4]Capacity (kW)'!$F$32</f>
        <v>148</v>
      </c>
      <c r="I17" s="87">
        <f>'[4]Capacity (kW)'!$F$32</f>
        <v>148</v>
      </c>
      <c r="J17" s="87">
        <f>'[4]Capacity (kW)'!$F$32</f>
        <v>148</v>
      </c>
      <c r="K17" s="87">
        <f>'[4]Capacity (kW)'!$F$32</f>
        <v>148</v>
      </c>
      <c r="L17" s="86">
        <f>E17</f>
        <v>123</v>
      </c>
      <c r="M17" s="86">
        <f t="shared" ref="M17:N19" si="11">L17</f>
        <v>123</v>
      </c>
      <c r="N17" s="86">
        <f t="shared" si="11"/>
        <v>123</v>
      </c>
      <c r="O17" s="67">
        <f t="shared" ref="O17:O19" si="12">SUM(C17:N17)</f>
        <v>1626</v>
      </c>
      <c r="P17" s="81">
        <f t="shared" si="3"/>
        <v>4.3419745569904192E-3</v>
      </c>
      <c r="Q17" s="62"/>
      <c r="R17" s="62"/>
      <c r="S17" s="62"/>
    </row>
    <row r="18" spans="2:19" ht="12.75" customHeight="1" x14ac:dyDescent="0.2">
      <c r="B18" s="110" t="s">
        <v>124</v>
      </c>
      <c r="C18" s="86">
        <f>'[3]Capacity (kW)'!$K$36</f>
        <v>465</v>
      </c>
      <c r="D18" s="86">
        <f t="shared" ref="D18:E20" si="13">C18</f>
        <v>465</v>
      </c>
      <c r="E18" s="86">
        <f t="shared" si="13"/>
        <v>465</v>
      </c>
      <c r="F18" s="87">
        <f>'[3]Capacity (kW)'!$F$36</f>
        <v>605</v>
      </c>
      <c r="G18" s="87">
        <f>F18</f>
        <v>605</v>
      </c>
      <c r="H18" s="87">
        <f t="shared" ref="H18:K19" si="14">G18</f>
        <v>605</v>
      </c>
      <c r="I18" s="87">
        <f t="shared" si="14"/>
        <v>605</v>
      </c>
      <c r="J18" s="87">
        <f t="shared" si="14"/>
        <v>605</v>
      </c>
      <c r="K18" s="87">
        <f t="shared" si="14"/>
        <v>605</v>
      </c>
      <c r="L18" s="86">
        <f>'[3]Capacity (kW)'!$K$36</f>
        <v>465</v>
      </c>
      <c r="M18" s="86">
        <f t="shared" si="11"/>
        <v>465</v>
      </c>
      <c r="N18" s="86">
        <f t="shared" si="11"/>
        <v>465</v>
      </c>
      <c r="O18" s="67">
        <f t="shared" si="12"/>
        <v>6420</v>
      </c>
      <c r="P18" s="81">
        <f t="shared" si="3"/>
        <v>1.7143589579261063E-2</v>
      </c>
      <c r="Q18" s="62"/>
      <c r="R18" s="62"/>
      <c r="S18" s="62"/>
    </row>
    <row r="19" spans="2:19" ht="12.75" customHeight="1" x14ac:dyDescent="0.2">
      <c r="B19" s="110" t="s">
        <v>183</v>
      </c>
      <c r="C19" s="86">
        <f>'[3]Capacity (kW)'!$K$38</f>
        <v>1930</v>
      </c>
      <c r="D19" s="86">
        <f t="shared" si="13"/>
        <v>1930</v>
      </c>
      <c r="E19" s="86">
        <f t="shared" si="13"/>
        <v>1930</v>
      </c>
      <c r="F19" s="87">
        <f>'[3]Capacity (kW)'!$F$38</f>
        <v>2298</v>
      </c>
      <c r="G19" s="87">
        <f>F19</f>
        <v>2298</v>
      </c>
      <c r="H19" s="87">
        <f t="shared" si="14"/>
        <v>2298</v>
      </c>
      <c r="I19" s="87">
        <f t="shared" si="14"/>
        <v>2298</v>
      </c>
      <c r="J19" s="87">
        <f t="shared" si="14"/>
        <v>2298</v>
      </c>
      <c r="K19" s="87">
        <f t="shared" si="14"/>
        <v>2298</v>
      </c>
      <c r="L19" s="86">
        <f>E19</f>
        <v>1930</v>
      </c>
      <c r="M19" s="86">
        <f t="shared" si="11"/>
        <v>1930</v>
      </c>
      <c r="N19" s="86">
        <f t="shared" si="11"/>
        <v>1930</v>
      </c>
      <c r="O19" s="67">
        <f t="shared" si="12"/>
        <v>25368</v>
      </c>
      <c r="P19" s="81">
        <f t="shared" si="3"/>
        <v>6.7741211907584836E-2</v>
      </c>
      <c r="Q19" s="62"/>
      <c r="R19" s="62"/>
      <c r="S19" s="62"/>
    </row>
    <row r="20" spans="2:19" ht="12.75" customHeight="1" x14ac:dyDescent="0.2">
      <c r="B20" s="72" t="s">
        <v>77</v>
      </c>
      <c r="C20" s="86">
        <f>'[3]Capacity (kW)'!$K$40</f>
        <v>591</v>
      </c>
      <c r="D20" s="86">
        <f t="shared" si="13"/>
        <v>591</v>
      </c>
      <c r="E20" s="86">
        <f t="shared" si="13"/>
        <v>591</v>
      </c>
      <c r="F20" s="87">
        <f>'[3]Capacity (kW)'!$F$40</f>
        <v>699</v>
      </c>
      <c r="G20" s="87">
        <f>F20</f>
        <v>699</v>
      </c>
      <c r="H20" s="87">
        <f>F20</f>
        <v>699</v>
      </c>
      <c r="I20" s="87">
        <f>F20</f>
        <v>699</v>
      </c>
      <c r="J20" s="87">
        <f>F20</f>
        <v>699</v>
      </c>
      <c r="K20" s="87">
        <f>F20</f>
        <v>699</v>
      </c>
      <c r="L20" s="86">
        <f t="shared" si="2"/>
        <v>591</v>
      </c>
      <c r="M20" s="86">
        <f t="shared" ref="M20:M50" si="15">L20</f>
        <v>591</v>
      </c>
      <c r="N20" s="86">
        <f t="shared" si="10"/>
        <v>591</v>
      </c>
      <c r="O20" s="67">
        <f t="shared" si="6"/>
        <v>7740</v>
      </c>
      <c r="P20" s="81">
        <f t="shared" si="3"/>
        <v>2.0668439773127822E-2</v>
      </c>
      <c r="Q20" s="62"/>
      <c r="R20" s="62"/>
      <c r="S20" s="62"/>
    </row>
    <row r="21" spans="2:19" ht="12.75" customHeight="1" x14ac:dyDescent="0.2">
      <c r="B21" s="72" t="s">
        <v>78</v>
      </c>
      <c r="C21" s="86">
        <f>'[3]Capacity (kW)'!$K$42</f>
        <v>719</v>
      </c>
      <c r="D21" s="86">
        <f t="shared" si="0"/>
        <v>719</v>
      </c>
      <c r="E21" s="86">
        <f t="shared" si="0"/>
        <v>719</v>
      </c>
      <c r="F21" s="87">
        <f>'[3]Capacity (kW)'!$F$42</f>
        <v>893</v>
      </c>
      <c r="G21" s="87">
        <f t="shared" si="4"/>
        <v>893</v>
      </c>
      <c r="H21" s="87">
        <f t="shared" si="8"/>
        <v>893</v>
      </c>
      <c r="I21" s="87">
        <f t="shared" si="8"/>
        <v>893</v>
      </c>
      <c r="J21" s="87">
        <f t="shared" si="8"/>
        <v>893</v>
      </c>
      <c r="K21" s="87">
        <f t="shared" si="8"/>
        <v>893</v>
      </c>
      <c r="L21" s="86">
        <f t="shared" si="2"/>
        <v>719</v>
      </c>
      <c r="M21" s="86">
        <f t="shared" si="15"/>
        <v>719</v>
      </c>
      <c r="N21" s="86">
        <f t="shared" si="10"/>
        <v>719</v>
      </c>
      <c r="O21" s="67">
        <f t="shared" si="6"/>
        <v>9672</v>
      </c>
      <c r="P21" s="81">
        <f t="shared" si="3"/>
        <v>2.5827538693241902E-2</v>
      </c>
      <c r="Q21" s="62"/>
      <c r="R21" s="62"/>
      <c r="S21" s="62"/>
    </row>
    <row r="22" spans="2:19" ht="12.75" customHeight="1" x14ac:dyDescent="0.2">
      <c r="B22" s="60" t="s">
        <v>110</v>
      </c>
      <c r="C22" s="86">
        <f>'[3]Capacity (kW)'!$K$44</f>
        <v>183</v>
      </c>
      <c r="D22" s="86">
        <f t="shared" si="0"/>
        <v>183</v>
      </c>
      <c r="E22" s="86">
        <f t="shared" si="0"/>
        <v>183</v>
      </c>
      <c r="F22" s="87">
        <f>'[3]Capacity (kW)'!$F$44</f>
        <v>227</v>
      </c>
      <c r="G22" s="87">
        <f t="shared" si="4"/>
        <v>227</v>
      </c>
      <c r="H22" s="87">
        <f t="shared" si="8"/>
        <v>227</v>
      </c>
      <c r="I22" s="87">
        <f t="shared" si="8"/>
        <v>227</v>
      </c>
      <c r="J22" s="87">
        <f t="shared" si="8"/>
        <v>227</v>
      </c>
      <c r="K22" s="87">
        <f t="shared" si="8"/>
        <v>227</v>
      </c>
      <c r="L22" s="86">
        <f t="shared" si="2"/>
        <v>183</v>
      </c>
      <c r="M22" s="86">
        <f t="shared" si="15"/>
        <v>183</v>
      </c>
      <c r="N22" s="86">
        <f t="shared" si="10"/>
        <v>183</v>
      </c>
      <c r="O22" s="67">
        <f t="shared" si="6"/>
        <v>2460</v>
      </c>
      <c r="P22" s="81">
        <f t="shared" si="3"/>
        <v>6.5690389976607814E-3</v>
      </c>
      <c r="Q22" s="62"/>
      <c r="R22" s="62"/>
      <c r="S22" s="62"/>
    </row>
    <row r="23" spans="2:19" ht="12.75" customHeight="1" x14ac:dyDescent="0.2">
      <c r="B23" s="60" t="s">
        <v>111</v>
      </c>
      <c r="C23" s="86">
        <f>'[3]Capacity (kW)'!$K$46</f>
        <v>163</v>
      </c>
      <c r="D23" s="86">
        <f t="shared" si="0"/>
        <v>163</v>
      </c>
      <c r="E23" s="86">
        <f t="shared" si="0"/>
        <v>163</v>
      </c>
      <c r="F23" s="87">
        <f>'[3]Capacity (kW)'!$F$46</f>
        <v>194</v>
      </c>
      <c r="G23" s="87">
        <f t="shared" si="4"/>
        <v>194</v>
      </c>
      <c r="H23" s="87">
        <f t="shared" si="8"/>
        <v>194</v>
      </c>
      <c r="I23" s="87">
        <f t="shared" si="8"/>
        <v>194</v>
      </c>
      <c r="J23" s="87">
        <f t="shared" si="8"/>
        <v>194</v>
      </c>
      <c r="K23" s="87">
        <f t="shared" si="8"/>
        <v>194</v>
      </c>
      <c r="L23" s="86">
        <f t="shared" si="2"/>
        <v>163</v>
      </c>
      <c r="M23" s="86">
        <f t="shared" si="15"/>
        <v>163</v>
      </c>
      <c r="N23" s="86">
        <f t="shared" si="10"/>
        <v>163</v>
      </c>
      <c r="O23" s="67">
        <f t="shared" si="6"/>
        <v>2142</v>
      </c>
      <c r="P23" s="81">
        <f t="shared" si="3"/>
        <v>5.7198705418656072E-3</v>
      </c>
      <c r="Q23" s="62"/>
      <c r="R23" s="62"/>
      <c r="S23" s="62"/>
    </row>
    <row r="24" spans="2:19" ht="12.75" customHeight="1" x14ac:dyDescent="0.2">
      <c r="B24" s="60" t="s">
        <v>119</v>
      </c>
      <c r="C24" s="86">
        <f>'[3]Capacity (kW)'!$K$48</f>
        <v>827</v>
      </c>
      <c r="D24" s="86">
        <f t="shared" si="0"/>
        <v>827</v>
      </c>
      <c r="E24" s="86">
        <f t="shared" si="0"/>
        <v>827</v>
      </c>
      <c r="F24" s="87">
        <f>'[3]Capacity (kW)'!$F$48</f>
        <v>964</v>
      </c>
      <c r="G24" s="87">
        <f t="shared" si="4"/>
        <v>964</v>
      </c>
      <c r="H24" s="87">
        <f t="shared" si="8"/>
        <v>964</v>
      </c>
      <c r="I24" s="87">
        <f t="shared" si="8"/>
        <v>964</v>
      </c>
      <c r="J24" s="87">
        <f t="shared" si="8"/>
        <v>964</v>
      </c>
      <c r="K24" s="87">
        <f t="shared" si="8"/>
        <v>964</v>
      </c>
      <c r="L24" s="86">
        <f t="shared" si="2"/>
        <v>827</v>
      </c>
      <c r="M24" s="86">
        <f t="shared" si="15"/>
        <v>827</v>
      </c>
      <c r="N24" s="86">
        <f t="shared" si="10"/>
        <v>827</v>
      </c>
      <c r="O24" s="67">
        <f t="shared" si="6"/>
        <v>10746</v>
      </c>
      <c r="P24" s="81">
        <f t="shared" si="3"/>
        <v>2.8695484987342583E-2</v>
      </c>
      <c r="Q24" s="62"/>
      <c r="R24" s="62"/>
      <c r="S24" s="62"/>
    </row>
    <row r="25" spans="2:19" ht="12.75" customHeight="1" x14ac:dyDescent="0.2">
      <c r="B25" s="60" t="s">
        <v>81</v>
      </c>
      <c r="C25" s="86">
        <f>'[3]Capacity (kW)'!$K$50</f>
        <v>803</v>
      </c>
      <c r="D25" s="86">
        <f t="shared" si="0"/>
        <v>803</v>
      </c>
      <c r="E25" s="86">
        <f t="shared" si="0"/>
        <v>803</v>
      </c>
      <c r="F25" s="87">
        <f>'[3]Capacity (kW)'!$F$50</f>
        <v>940</v>
      </c>
      <c r="G25" s="87">
        <f t="shared" si="4"/>
        <v>940</v>
      </c>
      <c r="H25" s="87">
        <f t="shared" si="8"/>
        <v>940</v>
      </c>
      <c r="I25" s="87">
        <f t="shared" si="8"/>
        <v>940</v>
      </c>
      <c r="J25" s="87">
        <f t="shared" si="8"/>
        <v>940</v>
      </c>
      <c r="K25" s="87">
        <f t="shared" si="8"/>
        <v>940</v>
      </c>
      <c r="L25" s="86">
        <f t="shared" si="2"/>
        <v>803</v>
      </c>
      <c r="M25" s="86">
        <f t="shared" si="15"/>
        <v>803</v>
      </c>
      <c r="N25" s="86">
        <f t="shared" si="10"/>
        <v>803</v>
      </c>
      <c r="O25" s="67">
        <f t="shared" si="6"/>
        <v>10458</v>
      </c>
      <c r="P25" s="81">
        <f t="shared" si="3"/>
        <v>2.7926426763226198E-2</v>
      </c>
      <c r="Q25" s="62"/>
      <c r="R25" s="62"/>
      <c r="S25" s="62"/>
    </row>
    <row r="26" spans="2:19" ht="12.75" customHeight="1" x14ac:dyDescent="0.2">
      <c r="B26" s="110" t="s">
        <v>125</v>
      </c>
      <c r="C26" s="86">
        <f>'[3]Capacity (kW)'!$K$52</f>
        <v>213</v>
      </c>
      <c r="D26" s="86">
        <f>C26</f>
        <v>213</v>
      </c>
      <c r="E26" s="86">
        <f t="shared" si="0"/>
        <v>213</v>
      </c>
      <c r="F26" s="87">
        <f>'[3]Capacity (kW)'!$F$52</f>
        <v>268</v>
      </c>
      <c r="G26" s="87">
        <f>F26</f>
        <v>268</v>
      </c>
      <c r="H26" s="87">
        <f t="shared" si="8"/>
        <v>268</v>
      </c>
      <c r="I26" s="87">
        <f t="shared" si="8"/>
        <v>268</v>
      </c>
      <c r="J26" s="87">
        <f t="shared" si="8"/>
        <v>268</v>
      </c>
      <c r="K26" s="87">
        <f t="shared" si="8"/>
        <v>268</v>
      </c>
      <c r="L26" s="86">
        <f>'[3]Capacity (kW)'!$K$52</f>
        <v>213</v>
      </c>
      <c r="M26" s="86">
        <f t="shared" si="15"/>
        <v>213</v>
      </c>
      <c r="N26" s="86">
        <f t="shared" si="10"/>
        <v>213</v>
      </c>
      <c r="O26" s="67">
        <f t="shared" si="6"/>
        <v>2886</v>
      </c>
      <c r="P26" s="81">
        <f t="shared" si="3"/>
        <v>7.7066042874995994E-3</v>
      </c>
      <c r="Q26" s="62"/>
      <c r="R26" s="62"/>
      <c r="S26" s="62"/>
    </row>
    <row r="27" spans="2:19" ht="12.75" customHeight="1" x14ac:dyDescent="0.2">
      <c r="B27" s="154" t="s">
        <v>179</v>
      </c>
      <c r="C27" s="86">
        <f>'[3]Capacity (kW)'!$K$54</f>
        <v>201</v>
      </c>
      <c r="D27" s="86">
        <f>C27</f>
        <v>201</v>
      </c>
      <c r="E27" s="86">
        <f t="shared" si="0"/>
        <v>201</v>
      </c>
      <c r="F27" s="87">
        <f>'[3]Capacity (kW)'!$F$54</f>
        <v>280</v>
      </c>
      <c r="G27" s="87">
        <v>280</v>
      </c>
      <c r="H27" s="87">
        <v>280</v>
      </c>
      <c r="I27" s="87">
        <v>280</v>
      </c>
      <c r="J27" s="87">
        <v>280</v>
      </c>
      <c r="K27" s="87">
        <v>280</v>
      </c>
      <c r="L27" s="86">
        <f>E27</f>
        <v>201</v>
      </c>
      <c r="M27" s="86">
        <f t="shared" si="15"/>
        <v>201</v>
      </c>
      <c r="N27" s="86">
        <f t="shared" si="10"/>
        <v>201</v>
      </c>
      <c r="O27" s="67">
        <f t="shared" si="6"/>
        <v>2886</v>
      </c>
      <c r="P27" s="81">
        <f t="shared" si="3"/>
        <v>7.7066042874995994E-3</v>
      </c>
      <c r="Q27" s="62"/>
      <c r="R27" s="62"/>
      <c r="S27" s="62"/>
    </row>
    <row r="28" spans="2:19" ht="12.75" customHeight="1" x14ac:dyDescent="0.2">
      <c r="B28" s="60" t="s">
        <v>82</v>
      </c>
      <c r="C28" s="86">
        <f>'[3]Capacity (kW)'!$K$56</f>
        <v>408</v>
      </c>
      <c r="D28" s="86">
        <f t="shared" si="0"/>
        <v>408</v>
      </c>
      <c r="E28" s="86">
        <f t="shared" si="0"/>
        <v>408</v>
      </c>
      <c r="F28" s="87">
        <f>'[3]Capacity (kW)'!$F$56</f>
        <v>432</v>
      </c>
      <c r="G28" s="87">
        <f t="shared" si="4"/>
        <v>432</v>
      </c>
      <c r="H28" s="87">
        <f t="shared" si="8"/>
        <v>432</v>
      </c>
      <c r="I28" s="87">
        <f t="shared" si="8"/>
        <v>432</v>
      </c>
      <c r="J28" s="87">
        <f t="shared" si="8"/>
        <v>432</v>
      </c>
      <c r="K28" s="87">
        <f t="shared" si="8"/>
        <v>432</v>
      </c>
      <c r="L28" s="86">
        <f t="shared" si="2"/>
        <v>408</v>
      </c>
      <c r="M28" s="86">
        <f t="shared" si="15"/>
        <v>408</v>
      </c>
      <c r="N28" s="86">
        <f t="shared" si="10"/>
        <v>408</v>
      </c>
      <c r="O28" s="67">
        <f t="shared" si="6"/>
        <v>5040</v>
      </c>
      <c r="P28" s="81">
        <f t="shared" si="3"/>
        <v>1.3458518922036722E-2</v>
      </c>
      <c r="Q28" s="62"/>
      <c r="R28" s="62"/>
      <c r="S28" s="62"/>
    </row>
    <row r="29" spans="2:19" ht="12.75" customHeight="1" x14ac:dyDescent="0.2">
      <c r="B29" s="60" t="s">
        <v>138</v>
      </c>
      <c r="C29" s="86">
        <f>'[3]Capacity (kW)'!$K$58</f>
        <v>204</v>
      </c>
      <c r="D29" s="86">
        <f t="shared" si="0"/>
        <v>204</v>
      </c>
      <c r="E29" s="86">
        <f t="shared" si="0"/>
        <v>204</v>
      </c>
      <c r="F29" s="87">
        <f>'[3]Capacity (kW)'!$F$58</f>
        <v>457</v>
      </c>
      <c r="G29" s="87">
        <f t="shared" si="4"/>
        <v>457</v>
      </c>
      <c r="H29" s="87">
        <f t="shared" si="8"/>
        <v>457</v>
      </c>
      <c r="I29" s="87">
        <f t="shared" si="8"/>
        <v>457</v>
      </c>
      <c r="J29" s="87">
        <f t="shared" si="8"/>
        <v>457</v>
      </c>
      <c r="K29" s="87">
        <f t="shared" si="8"/>
        <v>457</v>
      </c>
      <c r="L29" s="86">
        <f t="shared" si="2"/>
        <v>204</v>
      </c>
      <c r="M29" s="86">
        <f t="shared" si="15"/>
        <v>204</v>
      </c>
      <c r="N29" s="86">
        <f t="shared" si="10"/>
        <v>204</v>
      </c>
      <c r="O29" s="67">
        <f t="shared" si="6"/>
        <v>3966</v>
      </c>
      <c r="P29" s="81">
        <f t="shared" si="3"/>
        <v>1.0590572627936039E-2</v>
      </c>
      <c r="Q29" s="62"/>
      <c r="R29" s="62"/>
      <c r="S29" s="62"/>
    </row>
    <row r="30" spans="2:19" ht="12.75" customHeight="1" x14ac:dyDescent="0.2">
      <c r="B30" s="60" t="s">
        <v>112</v>
      </c>
      <c r="C30" s="86">
        <f>'[3]Capacity (kW)'!$K$60</f>
        <v>862</v>
      </c>
      <c r="D30" s="86">
        <f t="shared" si="0"/>
        <v>862</v>
      </c>
      <c r="E30" s="86">
        <f t="shared" si="0"/>
        <v>862</v>
      </c>
      <c r="F30" s="87">
        <f>'[3]Capacity (kW)'!$F$60</f>
        <v>1086</v>
      </c>
      <c r="G30" s="87">
        <f t="shared" si="4"/>
        <v>1086</v>
      </c>
      <c r="H30" s="87">
        <f t="shared" si="8"/>
        <v>1086</v>
      </c>
      <c r="I30" s="87">
        <f t="shared" si="8"/>
        <v>1086</v>
      </c>
      <c r="J30" s="87">
        <f t="shared" si="8"/>
        <v>1086</v>
      </c>
      <c r="K30" s="87">
        <f t="shared" si="8"/>
        <v>1086</v>
      </c>
      <c r="L30" s="86">
        <f t="shared" si="2"/>
        <v>862</v>
      </c>
      <c r="M30" s="86">
        <f t="shared" si="15"/>
        <v>862</v>
      </c>
      <c r="N30" s="86">
        <f t="shared" si="10"/>
        <v>862</v>
      </c>
      <c r="O30" s="67">
        <f t="shared" si="6"/>
        <v>11688</v>
      </c>
      <c r="P30" s="81">
        <f t="shared" si="3"/>
        <v>3.1210946262056592E-2</v>
      </c>
      <c r="Q30" s="62"/>
      <c r="R30" s="62"/>
      <c r="S30" s="62"/>
    </row>
    <row r="31" spans="2:19" ht="12.75" customHeight="1" x14ac:dyDescent="0.2">
      <c r="B31" s="60" t="s">
        <v>113</v>
      </c>
      <c r="C31" s="86">
        <f>'[3]Capacity (kW)'!$K$62</f>
        <v>128</v>
      </c>
      <c r="D31" s="86">
        <f t="shared" si="0"/>
        <v>128</v>
      </c>
      <c r="E31" s="86">
        <f t="shared" si="0"/>
        <v>128</v>
      </c>
      <c r="F31" s="87">
        <f>'[3]Capacity (kW)'!$F$62</f>
        <v>153</v>
      </c>
      <c r="G31" s="87">
        <f t="shared" si="4"/>
        <v>153</v>
      </c>
      <c r="H31" s="87">
        <f t="shared" si="8"/>
        <v>153</v>
      </c>
      <c r="I31" s="87">
        <f t="shared" si="8"/>
        <v>153</v>
      </c>
      <c r="J31" s="87">
        <f t="shared" si="8"/>
        <v>153</v>
      </c>
      <c r="K31" s="87">
        <f t="shared" si="8"/>
        <v>153</v>
      </c>
      <c r="L31" s="86">
        <f t="shared" si="2"/>
        <v>128</v>
      </c>
      <c r="M31" s="86">
        <f t="shared" si="15"/>
        <v>128</v>
      </c>
      <c r="N31" s="86">
        <f t="shared" si="10"/>
        <v>128</v>
      </c>
      <c r="O31" s="67">
        <f t="shared" si="6"/>
        <v>1686</v>
      </c>
      <c r="P31" s="81">
        <f t="shared" si="3"/>
        <v>4.502195020347999E-3</v>
      </c>
      <c r="Q31" s="62"/>
      <c r="R31" s="62"/>
      <c r="S31" s="62"/>
    </row>
    <row r="32" spans="2:19" ht="12.75" customHeight="1" x14ac:dyDescent="0.2">
      <c r="B32" s="60" t="s">
        <v>114</v>
      </c>
      <c r="C32" s="86">
        <f>'[3]Capacity (kW)'!$K$64</f>
        <v>354</v>
      </c>
      <c r="D32" s="86">
        <f t="shared" ref="D32:E47" si="16">C32</f>
        <v>354</v>
      </c>
      <c r="E32" s="86">
        <f t="shared" si="16"/>
        <v>354</v>
      </c>
      <c r="F32" s="87">
        <f>'[3]Capacity (kW)'!$F$64</f>
        <v>398</v>
      </c>
      <c r="G32" s="87">
        <f t="shared" si="4"/>
        <v>398</v>
      </c>
      <c r="H32" s="87">
        <f t="shared" si="8"/>
        <v>398</v>
      </c>
      <c r="I32" s="87">
        <f t="shared" si="8"/>
        <v>398</v>
      </c>
      <c r="J32" s="87">
        <f t="shared" si="8"/>
        <v>398</v>
      </c>
      <c r="K32" s="87">
        <f t="shared" si="8"/>
        <v>398</v>
      </c>
      <c r="L32" s="86">
        <f t="shared" si="2"/>
        <v>354</v>
      </c>
      <c r="M32" s="86">
        <f t="shared" si="15"/>
        <v>354</v>
      </c>
      <c r="N32" s="86">
        <f t="shared" si="10"/>
        <v>354</v>
      </c>
      <c r="O32" s="67">
        <f t="shared" si="6"/>
        <v>4512</v>
      </c>
      <c r="P32" s="81">
        <f t="shared" si="3"/>
        <v>1.2048578844490019E-2</v>
      </c>
      <c r="Q32" s="62"/>
      <c r="R32" s="62"/>
      <c r="S32" s="62"/>
    </row>
    <row r="33" spans="2:19" ht="12.75" customHeight="1" x14ac:dyDescent="0.2">
      <c r="B33" s="110" t="s">
        <v>192</v>
      </c>
      <c r="C33" s="86">
        <f>'[3]Capacity (kW)'!$K$68</f>
        <v>212</v>
      </c>
      <c r="D33" s="86">
        <f>C33</f>
        <v>212</v>
      </c>
      <c r="E33" s="86">
        <f t="shared" si="16"/>
        <v>212</v>
      </c>
      <c r="F33" s="87">
        <f>'[3]Capacity (kW)'!$F$68</f>
        <v>307</v>
      </c>
      <c r="G33" s="87">
        <f>F33</f>
        <v>307</v>
      </c>
      <c r="H33" s="87">
        <f t="shared" si="8"/>
        <v>307</v>
      </c>
      <c r="I33" s="87">
        <f t="shared" si="8"/>
        <v>307</v>
      </c>
      <c r="J33" s="87">
        <f t="shared" si="8"/>
        <v>307</v>
      </c>
      <c r="K33" s="87">
        <f t="shared" si="8"/>
        <v>307</v>
      </c>
      <c r="L33" s="86">
        <f t="shared" si="2"/>
        <v>212</v>
      </c>
      <c r="M33" s="86">
        <f t="shared" si="15"/>
        <v>212</v>
      </c>
      <c r="N33" s="86">
        <f t="shared" si="10"/>
        <v>212</v>
      </c>
      <c r="O33" s="67">
        <f t="shared" si="6"/>
        <v>3114</v>
      </c>
      <c r="P33" s="81">
        <f t="shared" si="3"/>
        <v>8.3154420482584035E-3</v>
      </c>
      <c r="Q33" s="62"/>
      <c r="R33" s="62"/>
      <c r="S33" s="62"/>
    </row>
    <row r="34" spans="2:19" ht="12.75" customHeight="1" x14ac:dyDescent="0.2">
      <c r="B34" s="60" t="s">
        <v>139</v>
      </c>
      <c r="C34" s="86">
        <f>'[5]Capacity (kW)'!$K$58</f>
        <v>0</v>
      </c>
      <c r="D34" s="86">
        <f t="shared" si="16"/>
        <v>0</v>
      </c>
      <c r="E34" s="86">
        <f t="shared" si="16"/>
        <v>0</v>
      </c>
      <c r="F34" s="87">
        <f>'[5]Capacity (kW)'!$F$58</f>
        <v>0</v>
      </c>
      <c r="G34" s="87">
        <f t="shared" si="4"/>
        <v>0</v>
      </c>
      <c r="H34" s="87">
        <f t="shared" si="8"/>
        <v>0</v>
      </c>
      <c r="I34" s="87">
        <f t="shared" si="8"/>
        <v>0</v>
      </c>
      <c r="J34" s="87">
        <f t="shared" si="8"/>
        <v>0</v>
      </c>
      <c r="K34" s="87">
        <f t="shared" si="8"/>
        <v>0</v>
      </c>
      <c r="L34" s="86">
        <f t="shared" si="2"/>
        <v>0</v>
      </c>
      <c r="M34" s="86">
        <f t="shared" si="15"/>
        <v>0</v>
      </c>
      <c r="N34" s="86">
        <f t="shared" si="10"/>
        <v>0</v>
      </c>
      <c r="O34" s="67">
        <f t="shared" si="6"/>
        <v>0</v>
      </c>
      <c r="P34" s="81">
        <f t="shared" si="3"/>
        <v>0</v>
      </c>
      <c r="Q34" s="62"/>
      <c r="R34" s="62"/>
      <c r="S34" s="62"/>
    </row>
    <row r="35" spans="2:19" ht="12.75" customHeight="1" x14ac:dyDescent="0.2">
      <c r="B35" s="60" t="s">
        <v>140</v>
      </c>
      <c r="C35" s="86">
        <f>'[3]Capacity (kW)'!$K$66</f>
        <v>1013</v>
      </c>
      <c r="D35" s="86">
        <f t="shared" si="16"/>
        <v>1013</v>
      </c>
      <c r="E35" s="86">
        <f t="shared" si="16"/>
        <v>1013</v>
      </c>
      <c r="F35" s="87">
        <f>'[3]Capacity (kW)'!$F$66</f>
        <v>1347</v>
      </c>
      <c r="G35" s="87">
        <f t="shared" si="4"/>
        <v>1347</v>
      </c>
      <c r="H35" s="87">
        <f t="shared" si="8"/>
        <v>1347</v>
      </c>
      <c r="I35" s="87">
        <f t="shared" si="8"/>
        <v>1347</v>
      </c>
      <c r="J35" s="87">
        <f t="shared" si="8"/>
        <v>1347</v>
      </c>
      <c r="K35" s="87">
        <f t="shared" si="8"/>
        <v>1347</v>
      </c>
      <c r="L35" s="86">
        <f t="shared" si="2"/>
        <v>1013</v>
      </c>
      <c r="M35" s="86">
        <f t="shared" si="15"/>
        <v>1013</v>
      </c>
      <c r="N35" s="86">
        <f t="shared" si="10"/>
        <v>1013</v>
      </c>
      <c r="O35" s="67">
        <f t="shared" si="6"/>
        <v>14160</v>
      </c>
      <c r="P35" s="81">
        <f t="shared" si="3"/>
        <v>3.7812029352388886E-2</v>
      </c>
      <c r="Q35" s="62"/>
      <c r="R35" s="62"/>
      <c r="S35" s="62"/>
    </row>
    <row r="36" spans="2:19" ht="12.75" customHeight="1" x14ac:dyDescent="0.2">
      <c r="B36" s="110" t="s">
        <v>126</v>
      </c>
      <c r="C36" s="86">
        <v>0</v>
      </c>
      <c r="D36" s="86">
        <f t="shared" si="16"/>
        <v>0</v>
      </c>
      <c r="E36" s="86">
        <f t="shared" si="16"/>
        <v>0</v>
      </c>
      <c r="F36" s="87">
        <v>0</v>
      </c>
      <c r="G36" s="87">
        <f t="shared" si="4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6">
        <f t="shared" si="2"/>
        <v>0</v>
      </c>
      <c r="M36" s="86">
        <f t="shared" si="15"/>
        <v>0</v>
      </c>
      <c r="N36" s="86">
        <f t="shared" si="10"/>
        <v>0</v>
      </c>
      <c r="O36" s="67">
        <f t="shared" si="6"/>
        <v>0</v>
      </c>
      <c r="P36" s="81">
        <f t="shared" si="3"/>
        <v>0</v>
      </c>
      <c r="Q36" s="62"/>
      <c r="R36" s="62"/>
      <c r="S36" s="62"/>
    </row>
    <row r="37" spans="2:19" ht="12.75" customHeight="1" x14ac:dyDescent="0.2">
      <c r="B37" s="60" t="s">
        <v>93</v>
      </c>
      <c r="C37" s="86">
        <f>'[3]Capacity (kW)'!$K$74</f>
        <v>846</v>
      </c>
      <c r="D37" s="86">
        <f t="shared" si="16"/>
        <v>846</v>
      </c>
      <c r="E37" s="86">
        <f t="shared" si="16"/>
        <v>846</v>
      </c>
      <c r="F37" s="87">
        <f>'[3]Capacity (kW)'!$F$74</f>
        <v>1008</v>
      </c>
      <c r="G37" s="87">
        <f t="shared" si="4"/>
        <v>1008</v>
      </c>
      <c r="H37" s="87">
        <f t="shared" si="8"/>
        <v>1008</v>
      </c>
      <c r="I37" s="87">
        <f t="shared" si="8"/>
        <v>1008</v>
      </c>
      <c r="J37" s="87">
        <f t="shared" si="8"/>
        <v>1008</v>
      </c>
      <c r="K37" s="87">
        <f t="shared" si="8"/>
        <v>1008</v>
      </c>
      <c r="L37" s="86">
        <f t="shared" si="2"/>
        <v>846</v>
      </c>
      <c r="M37" s="86">
        <f t="shared" si="15"/>
        <v>846</v>
      </c>
      <c r="N37" s="86">
        <f t="shared" si="10"/>
        <v>846</v>
      </c>
      <c r="O37" s="67">
        <f t="shared" si="6"/>
        <v>11124</v>
      </c>
      <c r="P37" s="81">
        <f t="shared" si="3"/>
        <v>2.9704873906495337E-2</v>
      </c>
      <c r="Q37" s="62"/>
      <c r="R37" s="62"/>
      <c r="S37" s="62"/>
    </row>
    <row r="38" spans="2:19" ht="12.75" customHeight="1" x14ac:dyDescent="0.2">
      <c r="B38" s="60" t="s">
        <v>83</v>
      </c>
      <c r="C38" s="86">
        <f>'[3]Capacity (kW)'!$K$76</f>
        <v>630</v>
      </c>
      <c r="D38" s="86">
        <f t="shared" si="16"/>
        <v>630</v>
      </c>
      <c r="E38" s="86">
        <f t="shared" si="16"/>
        <v>630</v>
      </c>
      <c r="F38" s="87">
        <f>'[3]Capacity (kW)'!$F$76</f>
        <v>757</v>
      </c>
      <c r="G38" s="87">
        <f t="shared" si="4"/>
        <v>757</v>
      </c>
      <c r="H38" s="87">
        <f t="shared" si="8"/>
        <v>757</v>
      </c>
      <c r="I38" s="87">
        <f t="shared" si="8"/>
        <v>757</v>
      </c>
      <c r="J38" s="87">
        <f t="shared" si="8"/>
        <v>757</v>
      </c>
      <c r="K38" s="87">
        <f t="shared" si="8"/>
        <v>757</v>
      </c>
      <c r="L38" s="86">
        <f t="shared" si="2"/>
        <v>630</v>
      </c>
      <c r="M38" s="86">
        <f t="shared" si="15"/>
        <v>630</v>
      </c>
      <c r="N38" s="86">
        <f t="shared" si="10"/>
        <v>630</v>
      </c>
      <c r="O38" s="67">
        <f t="shared" si="6"/>
        <v>8322</v>
      </c>
      <c r="P38" s="81">
        <f t="shared" si="3"/>
        <v>2.2222578267696351E-2</v>
      </c>
      <c r="Q38" s="62"/>
      <c r="R38" s="62"/>
      <c r="S38" s="62"/>
    </row>
    <row r="39" spans="2:19" ht="12.75" customHeight="1" x14ac:dyDescent="0.2">
      <c r="B39" s="72" t="s">
        <v>84</v>
      </c>
      <c r="C39" s="86">
        <f>'[3]Capacity (kW)'!$K$78</f>
        <v>742</v>
      </c>
      <c r="D39" s="86">
        <f t="shared" si="16"/>
        <v>742</v>
      </c>
      <c r="E39" s="86">
        <f t="shared" si="16"/>
        <v>742</v>
      </c>
      <c r="F39" s="87">
        <f>'[3]Capacity (kW)'!$F$78</f>
        <v>852</v>
      </c>
      <c r="G39" s="87">
        <f t="shared" si="4"/>
        <v>852</v>
      </c>
      <c r="H39" s="87">
        <f t="shared" si="8"/>
        <v>852</v>
      </c>
      <c r="I39" s="87">
        <f t="shared" si="8"/>
        <v>852</v>
      </c>
      <c r="J39" s="87">
        <f t="shared" si="8"/>
        <v>852</v>
      </c>
      <c r="K39" s="87">
        <f t="shared" si="8"/>
        <v>852</v>
      </c>
      <c r="L39" s="86">
        <f t="shared" si="2"/>
        <v>742</v>
      </c>
      <c r="M39" s="86">
        <f t="shared" si="15"/>
        <v>742</v>
      </c>
      <c r="N39" s="86">
        <f t="shared" si="10"/>
        <v>742</v>
      </c>
      <c r="O39" s="67">
        <f t="shared" si="6"/>
        <v>9564</v>
      </c>
      <c r="P39" s="81">
        <f t="shared" si="3"/>
        <v>2.5539141859198256E-2</v>
      </c>
      <c r="Q39" s="62"/>
      <c r="R39" s="62"/>
      <c r="S39" s="62"/>
    </row>
    <row r="40" spans="2:19" ht="12.75" customHeight="1" x14ac:dyDescent="0.2">
      <c r="B40" s="60" t="s">
        <v>115</v>
      </c>
      <c r="C40" s="86">
        <f>'[3]Capacity (kW)'!$K$80</f>
        <v>562</v>
      </c>
      <c r="D40" s="86">
        <f t="shared" si="16"/>
        <v>562</v>
      </c>
      <c r="E40" s="86">
        <f t="shared" si="16"/>
        <v>562</v>
      </c>
      <c r="F40" s="87">
        <f>'[3]Capacity (kW)'!$F$80</f>
        <v>635</v>
      </c>
      <c r="G40" s="87">
        <f t="shared" si="4"/>
        <v>635</v>
      </c>
      <c r="H40" s="87">
        <f t="shared" si="8"/>
        <v>635</v>
      </c>
      <c r="I40" s="87">
        <f t="shared" si="8"/>
        <v>635</v>
      </c>
      <c r="J40" s="87">
        <f t="shared" si="8"/>
        <v>635</v>
      </c>
      <c r="K40" s="87">
        <f t="shared" si="8"/>
        <v>635</v>
      </c>
      <c r="L40" s="86">
        <f t="shared" si="2"/>
        <v>562</v>
      </c>
      <c r="M40" s="86">
        <f t="shared" si="15"/>
        <v>562</v>
      </c>
      <c r="N40" s="86">
        <f t="shared" si="10"/>
        <v>562</v>
      </c>
      <c r="O40" s="67">
        <f t="shared" si="6"/>
        <v>7182</v>
      </c>
      <c r="P40" s="81">
        <f t="shared" si="3"/>
        <v>1.917838946390233E-2</v>
      </c>
      <c r="Q40" s="62"/>
      <c r="R40" s="62"/>
      <c r="S40" s="62"/>
    </row>
    <row r="41" spans="2:19" ht="12.75" customHeight="1" x14ac:dyDescent="0.2">
      <c r="B41" s="72" t="s">
        <v>85</v>
      </c>
      <c r="C41" s="86">
        <f>'[3]Capacity (kW)'!$K$82</f>
        <v>2463</v>
      </c>
      <c r="D41" s="86">
        <f t="shared" si="16"/>
        <v>2463</v>
      </c>
      <c r="E41" s="86">
        <f t="shared" si="16"/>
        <v>2463</v>
      </c>
      <c r="F41" s="87">
        <f>'[3]Capacity (kW)'!$F$82</f>
        <v>3042</v>
      </c>
      <c r="G41" s="87">
        <f t="shared" si="4"/>
        <v>3042</v>
      </c>
      <c r="H41" s="87">
        <f t="shared" si="8"/>
        <v>3042</v>
      </c>
      <c r="I41" s="87">
        <f t="shared" si="8"/>
        <v>3042</v>
      </c>
      <c r="J41" s="87">
        <f t="shared" si="8"/>
        <v>3042</v>
      </c>
      <c r="K41" s="87">
        <f t="shared" si="8"/>
        <v>3042</v>
      </c>
      <c r="L41" s="86">
        <f t="shared" si="2"/>
        <v>2463</v>
      </c>
      <c r="M41" s="86">
        <f t="shared" si="15"/>
        <v>2463</v>
      </c>
      <c r="N41" s="86">
        <f t="shared" si="10"/>
        <v>2463</v>
      </c>
      <c r="O41" s="67">
        <f t="shared" si="6"/>
        <v>33030</v>
      </c>
      <c r="P41" s="81">
        <f t="shared" si="3"/>
        <v>8.8201365078347804E-2</v>
      </c>
      <c r="Q41" s="62"/>
      <c r="R41" s="62"/>
      <c r="S41" s="62"/>
    </row>
    <row r="42" spans="2:19" ht="12.75" customHeight="1" x14ac:dyDescent="0.2">
      <c r="B42" s="60" t="s">
        <v>120</v>
      </c>
      <c r="C42" s="86">
        <f>'[3]Capacity (kW)'!$K$86</f>
        <v>4947</v>
      </c>
      <c r="D42" s="86">
        <f t="shared" si="16"/>
        <v>4947</v>
      </c>
      <c r="E42" s="86">
        <f t="shared" si="16"/>
        <v>4947</v>
      </c>
      <c r="F42" s="87">
        <f>'[3]Capacity (kW)'!$F$86</f>
        <v>4985</v>
      </c>
      <c r="G42" s="87">
        <f t="shared" si="4"/>
        <v>4985</v>
      </c>
      <c r="H42" s="87">
        <f t="shared" si="8"/>
        <v>4985</v>
      </c>
      <c r="I42" s="87">
        <f t="shared" si="8"/>
        <v>4985</v>
      </c>
      <c r="J42" s="87">
        <f t="shared" si="8"/>
        <v>4985</v>
      </c>
      <c r="K42" s="87">
        <f t="shared" si="8"/>
        <v>4985</v>
      </c>
      <c r="L42" s="86">
        <f t="shared" si="2"/>
        <v>4947</v>
      </c>
      <c r="M42" s="86">
        <f t="shared" si="15"/>
        <v>4947</v>
      </c>
      <c r="N42" s="86">
        <f t="shared" si="10"/>
        <v>4947</v>
      </c>
      <c r="O42" s="67">
        <f t="shared" si="6"/>
        <v>59592</v>
      </c>
      <c r="P42" s="81">
        <f t="shared" ref="P42:P48" si="17">O42/$O$51</f>
        <v>0.15913096420674849</v>
      </c>
      <c r="Q42" s="62"/>
      <c r="R42" s="62"/>
      <c r="S42" s="62"/>
    </row>
    <row r="43" spans="2:19" ht="12.75" customHeight="1" x14ac:dyDescent="0.2">
      <c r="B43" s="110" t="s">
        <v>173</v>
      </c>
      <c r="C43" s="86">
        <f>'[3]Capacity (kW)'!$K$88</f>
        <v>652</v>
      </c>
      <c r="D43" s="86">
        <f t="shared" si="16"/>
        <v>652</v>
      </c>
      <c r="E43" s="86">
        <f t="shared" si="16"/>
        <v>652</v>
      </c>
      <c r="F43" s="87">
        <f>'[3]Capacity (kW)'!$F$88</f>
        <v>712</v>
      </c>
      <c r="G43" s="87">
        <f t="shared" si="4"/>
        <v>712</v>
      </c>
      <c r="H43" s="87">
        <f t="shared" si="8"/>
        <v>712</v>
      </c>
      <c r="I43" s="87">
        <f t="shared" si="8"/>
        <v>712</v>
      </c>
      <c r="J43" s="87">
        <f t="shared" si="8"/>
        <v>712</v>
      </c>
      <c r="K43" s="87">
        <f t="shared" si="8"/>
        <v>712</v>
      </c>
      <c r="L43" s="86">
        <f t="shared" si="2"/>
        <v>652</v>
      </c>
      <c r="M43" s="86">
        <f t="shared" si="15"/>
        <v>652</v>
      </c>
      <c r="N43" s="86">
        <f t="shared" si="10"/>
        <v>652</v>
      </c>
      <c r="O43" s="67">
        <f t="shared" si="6"/>
        <v>8184</v>
      </c>
      <c r="P43" s="81">
        <f t="shared" si="17"/>
        <v>2.1854071201973916E-2</v>
      </c>
      <c r="Q43" s="62"/>
      <c r="R43" s="62"/>
      <c r="S43" s="62"/>
    </row>
    <row r="44" spans="2:19" ht="12.75" customHeight="1" x14ac:dyDescent="0.2">
      <c r="B44" s="110" t="s">
        <v>172</v>
      </c>
      <c r="C44" s="86">
        <v>0</v>
      </c>
      <c r="D44" s="86">
        <f t="shared" si="16"/>
        <v>0</v>
      </c>
      <c r="E44" s="86">
        <f t="shared" si="16"/>
        <v>0</v>
      </c>
      <c r="F44" s="87">
        <v>0</v>
      </c>
      <c r="G44" s="87">
        <f t="shared" si="4"/>
        <v>0</v>
      </c>
      <c r="H44" s="87">
        <f t="shared" si="8"/>
        <v>0</v>
      </c>
      <c r="I44" s="87">
        <f t="shared" si="8"/>
        <v>0</v>
      </c>
      <c r="J44" s="87">
        <f t="shared" si="8"/>
        <v>0</v>
      </c>
      <c r="K44" s="87">
        <f t="shared" si="8"/>
        <v>0</v>
      </c>
      <c r="L44" s="86">
        <f t="shared" si="2"/>
        <v>0</v>
      </c>
      <c r="M44" s="86">
        <f t="shared" si="15"/>
        <v>0</v>
      </c>
      <c r="N44" s="86">
        <f t="shared" si="10"/>
        <v>0</v>
      </c>
      <c r="O44" s="67">
        <f t="shared" si="6"/>
        <v>0</v>
      </c>
      <c r="P44" s="81">
        <f t="shared" si="17"/>
        <v>0</v>
      </c>
      <c r="Q44" s="62"/>
      <c r="R44" s="62"/>
      <c r="S44" s="62"/>
    </row>
    <row r="45" spans="2:19" ht="12.75" customHeight="1" x14ac:dyDescent="0.2">
      <c r="B45" s="60" t="s">
        <v>87</v>
      </c>
      <c r="C45" s="86">
        <f>'[3]Capacity (kW)'!$K$90</f>
        <v>575</v>
      </c>
      <c r="D45" s="86">
        <f t="shared" si="16"/>
        <v>575</v>
      </c>
      <c r="E45" s="86">
        <f t="shared" si="16"/>
        <v>575</v>
      </c>
      <c r="F45" s="87">
        <f>'[3]Capacity (kW)'!$F$90</f>
        <v>650</v>
      </c>
      <c r="G45" s="87">
        <f t="shared" si="4"/>
        <v>650</v>
      </c>
      <c r="H45" s="87">
        <f t="shared" si="8"/>
        <v>650</v>
      </c>
      <c r="I45" s="87">
        <f t="shared" si="8"/>
        <v>650</v>
      </c>
      <c r="J45" s="87">
        <f t="shared" si="8"/>
        <v>650</v>
      </c>
      <c r="K45" s="87">
        <f t="shared" si="8"/>
        <v>650</v>
      </c>
      <c r="L45" s="86">
        <f t="shared" si="2"/>
        <v>575</v>
      </c>
      <c r="M45" s="86">
        <f t="shared" si="15"/>
        <v>575</v>
      </c>
      <c r="N45" s="86">
        <f t="shared" si="10"/>
        <v>575</v>
      </c>
      <c r="O45" s="67">
        <f t="shared" si="6"/>
        <v>7350</v>
      </c>
      <c r="P45" s="81">
        <f t="shared" si="17"/>
        <v>1.9627006761303554E-2</v>
      </c>
      <c r="Q45" s="62"/>
      <c r="R45" s="62"/>
      <c r="S45" s="62"/>
    </row>
    <row r="46" spans="2:19" ht="12.75" customHeight="1" x14ac:dyDescent="0.2">
      <c r="B46" s="60" t="s">
        <v>94</v>
      </c>
      <c r="C46" s="86">
        <f>'[3]Capacity (kW)'!$K$94</f>
        <v>397</v>
      </c>
      <c r="D46" s="86">
        <f t="shared" si="16"/>
        <v>397</v>
      </c>
      <c r="E46" s="86">
        <f t="shared" si="16"/>
        <v>397</v>
      </c>
      <c r="F46" s="87">
        <f>'[3]Capacity (kW)'!$F$94</f>
        <v>416</v>
      </c>
      <c r="G46" s="87">
        <f t="shared" si="4"/>
        <v>416</v>
      </c>
      <c r="H46" s="87">
        <f t="shared" si="8"/>
        <v>416</v>
      </c>
      <c r="I46" s="87">
        <f t="shared" si="8"/>
        <v>416</v>
      </c>
      <c r="J46" s="87">
        <f t="shared" si="8"/>
        <v>416</v>
      </c>
      <c r="K46" s="87">
        <f t="shared" si="8"/>
        <v>416</v>
      </c>
      <c r="L46" s="86">
        <f t="shared" si="2"/>
        <v>397</v>
      </c>
      <c r="M46" s="86">
        <f t="shared" si="15"/>
        <v>397</v>
      </c>
      <c r="N46" s="86">
        <f t="shared" si="10"/>
        <v>397</v>
      </c>
      <c r="O46" s="67">
        <f t="shared" si="6"/>
        <v>4878</v>
      </c>
      <c r="P46" s="81">
        <f t="shared" si="17"/>
        <v>1.3025923670971256E-2</v>
      </c>
      <c r="Q46" s="62"/>
      <c r="R46" s="62"/>
      <c r="S46" s="62"/>
    </row>
    <row r="47" spans="2:19" ht="12.75" customHeight="1" x14ac:dyDescent="0.2">
      <c r="B47" s="60" t="s">
        <v>141</v>
      </c>
      <c r="C47" s="117">
        <f>'[3]Capacity (kW)'!$K$96</f>
        <v>402</v>
      </c>
      <c r="D47" s="117">
        <f t="shared" si="16"/>
        <v>402</v>
      </c>
      <c r="E47" s="117">
        <f t="shared" si="16"/>
        <v>402</v>
      </c>
      <c r="F47" s="118">
        <f>'[3]Capacity (kW)'!$F$96</f>
        <v>481</v>
      </c>
      <c r="G47" s="118">
        <f t="shared" si="4"/>
        <v>481</v>
      </c>
      <c r="H47" s="118">
        <f t="shared" si="8"/>
        <v>481</v>
      </c>
      <c r="I47" s="118">
        <f t="shared" si="8"/>
        <v>481</v>
      </c>
      <c r="J47" s="118">
        <f t="shared" si="8"/>
        <v>481</v>
      </c>
      <c r="K47" s="118">
        <f t="shared" si="8"/>
        <v>481</v>
      </c>
      <c r="L47" s="117">
        <f t="shared" si="2"/>
        <v>402</v>
      </c>
      <c r="M47" s="117">
        <f t="shared" si="15"/>
        <v>402</v>
      </c>
      <c r="N47" s="117">
        <f t="shared" si="10"/>
        <v>402</v>
      </c>
      <c r="O47" s="119">
        <f t="shared" si="6"/>
        <v>5298</v>
      </c>
      <c r="P47" s="120">
        <f t="shared" si="17"/>
        <v>1.4147466914474317E-2</v>
      </c>
      <c r="Q47" s="62"/>
      <c r="R47" s="62"/>
      <c r="S47" s="62"/>
    </row>
    <row r="48" spans="2:19" ht="12.75" customHeight="1" x14ac:dyDescent="0.2">
      <c r="B48" s="110" t="s">
        <v>127</v>
      </c>
      <c r="C48" s="117">
        <f>'[3]Capacity (kW)'!$K$98</f>
        <v>101</v>
      </c>
      <c r="D48" s="117">
        <f>C48</f>
        <v>101</v>
      </c>
      <c r="E48" s="117">
        <f>C48</f>
        <v>101</v>
      </c>
      <c r="F48" s="118">
        <f>'[3]Capacity (kW)'!$F$98</f>
        <v>118</v>
      </c>
      <c r="G48" s="118">
        <f>'[4]Capacity (kW)'!$F$84</f>
        <v>118</v>
      </c>
      <c r="H48" s="118">
        <f>'[4]Capacity (kW)'!$F$84</f>
        <v>118</v>
      </c>
      <c r="I48" s="118">
        <f>'[4]Capacity (kW)'!$F$84</f>
        <v>118</v>
      </c>
      <c r="J48" s="118">
        <f>'[4]Capacity (kW)'!$F$84</f>
        <v>118</v>
      </c>
      <c r="K48" s="118">
        <f>'[4]Capacity (kW)'!$F$84</f>
        <v>118</v>
      </c>
      <c r="L48" s="117">
        <f>E48</f>
        <v>101</v>
      </c>
      <c r="M48" s="117">
        <f t="shared" si="15"/>
        <v>101</v>
      </c>
      <c r="N48" s="117">
        <f t="shared" si="10"/>
        <v>101</v>
      </c>
      <c r="O48" s="119">
        <f t="shared" ref="O48" si="18">SUM(C48:N48)</f>
        <v>1314</v>
      </c>
      <c r="P48" s="120">
        <f t="shared" si="17"/>
        <v>3.5088281475310025E-3</v>
      </c>
      <c r="Q48" s="62"/>
      <c r="R48" s="62"/>
      <c r="S48" s="62"/>
    </row>
    <row r="49" spans="2:19" ht="12.75" customHeight="1" x14ac:dyDescent="0.2">
      <c r="B49" s="110" t="s">
        <v>88</v>
      </c>
      <c r="C49" s="117">
        <f>'[3]Capacity (kW)'!$K$100</f>
        <v>776</v>
      </c>
      <c r="D49" s="117">
        <f>C49</f>
        <v>776</v>
      </c>
      <c r="E49" s="117">
        <f>D49</f>
        <v>776</v>
      </c>
      <c r="F49" s="118">
        <f>'[3]Capacity (kW)'!$F$100</f>
        <v>861</v>
      </c>
      <c r="G49" s="118">
        <f>F49</f>
        <v>861</v>
      </c>
      <c r="H49" s="118">
        <f t="shared" ref="H49:K50" si="19">G49</f>
        <v>861</v>
      </c>
      <c r="I49" s="118">
        <f t="shared" si="19"/>
        <v>861</v>
      </c>
      <c r="J49" s="118">
        <f t="shared" si="19"/>
        <v>861</v>
      </c>
      <c r="K49" s="118">
        <f t="shared" si="19"/>
        <v>861</v>
      </c>
      <c r="L49" s="117">
        <f>E49</f>
        <v>776</v>
      </c>
      <c r="M49" s="117">
        <f t="shared" si="15"/>
        <v>776</v>
      </c>
      <c r="N49" s="117">
        <f t="shared" si="10"/>
        <v>776</v>
      </c>
      <c r="O49" s="119">
        <f t="shared" ref="O49:O50" si="20">SUM(C49:N49)</f>
        <v>9822</v>
      </c>
      <c r="P49" s="120">
        <f t="shared" ref="P49:P50" si="21">O49/$O$51</f>
        <v>2.6228089851635852E-2</v>
      </c>
      <c r="Q49" s="62"/>
      <c r="R49" s="62"/>
      <c r="S49" s="62"/>
    </row>
    <row r="50" spans="2:19" ht="12.75" customHeight="1" x14ac:dyDescent="0.2">
      <c r="B50" s="110" t="s">
        <v>89</v>
      </c>
      <c r="C50" s="88">
        <v>0</v>
      </c>
      <c r="D50" s="88">
        <f>C50</f>
        <v>0</v>
      </c>
      <c r="E50" s="88">
        <f>D50</f>
        <v>0</v>
      </c>
      <c r="F50" s="89">
        <v>0</v>
      </c>
      <c r="G50" s="89">
        <f>F50</f>
        <v>0</v>
      </c>
      <c r="H50" s="89">
        <f t="shared" si="19"/>
        <v>0</v>
      </c>
      <c r="I50" s="89">
        <f t="shared" si="19"/>
        <v>0</v>
      </c>
      <c r="J50" s="89">
        <f t="shared" si="19"/>
        <v>0</v>
      </c>
      <c r="K50" s="89">
        <f t="shared" si="19"/>
        <v>0</v>
      </c>
      <c r="L50" s="88">
        <v>0</v>
      </c>
      <c r="M50" s="88">
        <f t="shared" si="15"/>
        <v>0</v>
      </c>
      <c r="N50" s="88">
        <f t="shared" si="10"/>
        <v>0</v>
      </c>
      <c r="O50" s="68">
        <f t="shared" si="20"/>
        <v>0</v>
      </c>
      <c r="P50" s="82">
        <f t="shared" si="21"/>
        <v>0</v>
      </c>
      <c r="Q50" s="62"/>
      <c r="R50" s="62"/>
      <c r="S50" s="62"/>
    </row>
    <row r="51" spans="2:19" ht="12.75" customHeight="1" x14ac:dyDescent="0.2">
      <c r="B51" s="60" t="s">
        <v>143</v>
      </c>
      <c r="C51" s="66">
        <f t="shared" ref="C51:P51" si="22">SUM(C6:C50)</f>
        <v>28830</v>
      </c>
      <c r="D51" s="66">
        <f t="shared" si="22"/>
        <v>28830</v>
      </c>
      <c r="E51" s="66">
        <f t="shared" si="22"/>
        <v>28830</v>
      </c>
      <c r="F51" s="66">
        <f t="shared" si="22"/>
        <v>33584</v>
      </c>
      <c r="G51" s="66">
        <f t="shared" si="22"/>
        <v>33584</v>
      </c>
      <c r="H51" s="66">
        <f t="shared" si="22"/>
        <v>33584</v>
      </c>
      <c r="I51" s="66">
        <f t="shared" si="22"/>
        <v>33584</v>
      </c>
      <c r="J51" s="66">
        <f t="shared" si="22"/>
        <v>33584</v>
      </c>
      <c r="K51" s="66">
        <f t="shared" si="22"/>
        <v>33584</v>
      </c>
      <c r="L51" s="66">
        <f t="shared" si="22"/>
        <v>28830</v>
      </c>
      <c r="M51" s="66">
        <f t="shared" si="22"/>
        <v>28830</v>
      </c>
      <c r="N51" s="66">
        <f t="shared" si="22"/>
        <v>28830</v>
      </c>
      <c r="O51" s="66">
        <f t="shared" si="22"/>
        <v>374484</v>
      </c>
      <c r="P51" s="83">
        <f t="shared" si="22"/>
        <v>1</v>
      </c>
      <c r="Q51" s="62"/>
      <c r="R51" s="62"/>
      <c r="S51" s="62"/>
    </row>
    <row r="52" spans="2:19" ht="12.75" customHeight="1" x14ac:dyDescent="0.2">
      <c r="B52" s="60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2"/>
      <c r="Q52" s="62"/>
      <c r="R52" s="62"/>
      <c r="S52" s="62"/>
    </row>
    <row r="53" spans="2:19" ht="12.75" customHeight="1" x14ac:dyDescent="0.2">
      <c r="B53" s="60" t="s">
        <v>145</v>
      </c>
      <c r="C53" s="70">
        <v>5.43</v>
      </c>
      <c r="D53" s="70">
        <v>5.43</v>
      </c>
      <c r="E53" s="70">
        <v>5.43</v>
      </c>
      <c r="F53" s="70">
        <v>5.43</v>
      </c>
      <c r="G53" s="70">
        <v>5.43</v>
      </c>
      <c r="H53" s="70">
        <v>5.43</v>
      </c>
      <c r="I53" s="70">
        <v>5.43</v>
      </c>
      <c r="J53" s="70">
        <v>5.43</v>
      </c>
      <c r="K53" s="70">
        <v>5.43</v>
      </c>
      <c r="L53" s="70">
        <v>5.43</v>
      </c>
      <c r="M53" s="70">
        <v>5.43</v>
      </c>
      <c r="N53" s="70">
        <v>5.43</v>
      </c>
      <c r="O53" s="90">
        <v>5.43</v>
      </c>
      <c r="P53" s="62"/>
      <c r="Q53" s="62"/>
      <c r="R53" s="62"/>
      <c r="S53" s="62"/>
    </row>
    <row r="54" spans="2:19" ht="12.75" customHeight="1" x14ac:dyDescent="0.2">
      <c r="B54" s="60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2"/>
      <c r="Q54" s="62"/>
      <c r="R54" s="62"/>
      <c r="S54" s="62"/>
    </row>
    <row r="55" spans="2:19" ht="12.75" customHeight="1" x14ac:dyDescent="0.2">
      <c r="B55" s="63" t="s">
        <v>158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2"/>
      <c r="Q55" s="62"/>
      <c r="R55" s="62"/>
      <c r="S55" s="62"/>
    </row>
    <row r="56" spans="2:19" ht="12.75" customHeight="1" x14ac:dyDescent="0.2">
      <c r="B56" s="65" t="s">
        <v>118</v>
      </c>
      <c r="C56" s="91">
        <f>C6*$C$53</f>
        <v>1867.9199999999998</v>
      </c>
      <c r="D56" s="91">
        <f t="shared" ref="D56:N56" si="23">D6*D53</f>
        <v>1867.9199999999998</v>
      </c>
      <c r="E56" s="91">
        <f t="shared" si="23"/>
        <v>1867.9199999999998</v>
      </c>
      <c r="F56" s="91">
        <f t="shared" si="23"/>
        <v>2085.12</v>
      </c>
      <c r="G56" s="91">
        <f t="shared" si="23"/>
        <v>2085.12</v>
      </c>
      <c r="H56" s="91">
        <f t="shared" si="23"/>
        <v>2085.12</v>
      </c>
      <c r="I56" s="91">
        <f t="shared" si="23"/>
        <v>2085.12</v>
      </c>
      <c r="J56" s="91">
        <f t="shared" si="23"/>
        <v>2085.12</v>
      </c>
      <c r="K56" s="91">
        <f t="shared" si="23"/>
        <v>2085.12</v>
      </c>
      <c r="L56" s="91">
        <f t="shared" si="23"/>
        <v>1867.9199999999998</v>
      </c>
      <c r="M56" s="91">
        <f t="shared" si="23"/>
        <v>1867.9199999999998</v>
      </c>
      <c r="N56" s="91">
        <f t="shared" si="23"/>
        <v>1867.9199999999998</v>
      </c>
      <c r="O56" s="92">
        <f>SUM(C56:N56)</f>
        <v>23718.239999999991</v>
      </c>
      <c r="P56" s="62"/>
      <c r="Q56" s="125"/>
      <c r="R56" s="62"/>
      <c r="S56" s="62"/>
    </row>
    <row r="57" spans="2:19" ht="12.75" customHeight="1" x14ac:dyDescent="0.2">
      <c r="B57" s="62" t="s">
        <v>105</v>
      </c>
      <c r="C57" s="91">
        <f t="shared" ref="C57:N57" si="24">C7*C53</f>
        <v>1943.9399999999998</v>
      </c>
      <c r="D57" s="91">
        <f t="shared" si="24"/>
        <v>1943.9399999999998</v>
      </c>
      <c r="E57" s="91">
        <f t="shared" si="24"/>
        <v>1943.9399999999998</v>
      </c>
      <c r="F57" s="91">
        <f t="shared" si="24"/>
        <v>2557.5299999999997</v>
      </c>
      <c r="G57" s="91">
        <f t="shared" si="24"/>
        <v>2557.5299999999997</v>
      </c>
      <c r="H57" s="91">
        <f t="shared" si="24"/>
        <v>2557.5299999999997</v>
      </c>
      <c r="I57" s="91">
        <f t="shared" si="24"/>
        <v>2557.5299999999997</v>
      </c>
      <c r="J57" s="91">
        <f t="shared" si="24"/>
        <v>2557.5299999999997</v>
      </c>
      <c r="K57" s="91">
        <f t="shared" si="24"/>
        <v>2557.5299999999997</v>
      </c>
      <c r="L57" s="91">
        <f t="shared" si="24"/>
        <v>1943.9399999999998</v>
      </c>
      <c r="M57" s="91">
        <f t="shared" si="24"/>
        <v>1943.9399999999998</v>
      </c>
      <c r="N57" s="91">
        <f t="shared" si="24"/>
        <v>1943.9399999999998</v>
      </c>
      <c r="O57" s="92">
        <f t="shared" ref="O57:O100" si="25">SUM(C57:N57)</f>
        <v>27008.819999999989</v>
      </c>
      <c r="P57" s="62"/>
      <c r="Q57" s="125"/>
      <c r="R57" s="62"/>
      <c r="S57" s="62"/>
    </row>
    <row r="58" spans="2:19" ht="12.75" customHeight="1" x14ac:dyDescent="0.2">
      <c r="B58" s="72" t="s">
        <v>72</v>
      </c>
      <c r="C58" s="91">
        <f t="shared" ref="C58:N58" si="26">C8*C53</f>
        <v>2508.66</v>
      </c>
      <c r="D58" s="91">
        <f t="shared" si="26"/>
        <v>2508.66</v>
      </c>
      <c r="E58" s="91">
        <f t="shared" si="26"/>
        <v>2508.66</v>
      </c>
      <c r="F58" s="91">
        <f t="shared" si="26"/>
        <v>2823.6</v>
      </c>
      <c r="G58" s="91">
        <f t="shared" si="26"/>
        <v>2823.6</v>
      </c>
      <c r="H58" s="91">
        <f t="shared" si="26"/>
        <v>2823.6</v>
      </c>
      <c r="I58" s="91">
        <f t="shared" si="26"/>
        <v>2823.6</v>
      </c>
      <c r="J58" s="91">
        <f t="shared" si="26"/>
        <v>2823.6</v>
      </c>
      <c r="K58" s="91">
        <f t="shared" si="26"/>
        <v>2823.6</v>
      </c>
      <c r="L58" s="91">
        <f t="shared" si="26"/>
        <v>2508.66</v>
      </c>
      <c r="M58" s="91">
        <f t="shared" si="26"/>
        <v>2508.66</v>
      </c>
      <c r="N58" s="91">
        <f t="shared" si="26"/>
        <v>2508.66</v>
      </c>
      <c r="O58" s="92">
        <f t="shared" si="25"/>
        <v>31993.559999999998</v>
      </c>
      <c r="P58" s="62"/>
      <c r="Q58" s="125"/>
      <c r="R58" s="62"/>
      <c r="S58" s="62"/>
    </row>
    <row r="59" spans="2:19" ht="12.75" customHeight="1" x14ac:dyDescent="0.2">
      <c r="B59" s="60" t="s">
        <v>106</v>
      </c>
      <c r="C59" s="91">
        <f t="shared" ref="C59:N59" si="27">C9*C53</f>
        <v>2535.81</v>
      </c>
      <c r="D59" s="91">
        <f t="shared" si="27"/>
        <v>2535.81</v>
      </c>
      <c r="E59" s="91">
        <f t="shared" si="27"/>
        <v>2535.81</v>
      </c>
      <c r="F59" s="91">
        <f t="shared" si="27"/>
        <v>3518.64</v>
      </c>
      <c r="G59" s="91">
        <f t="shared" si="27"/>
        <v>3518.64</v>
      </c>
      <c r="H59" s="91">
        <f t="shared" si="27"/>
        <v>3518.64</v>
      </c>
      <c r="I59" s="91">
        <f t="shared" si="27"/>
        <v>3518.64</v>
      </c>
      <c r="J59" s="91">
        <f t="shared" si="27"/>
        <v>3518.64</v>
      </c>
      <c r="K59" s="91">
        <f t="shared" si="27"/>
        <v>3518.64</v>
      </c>
      <c r="L59" s="91">
        <f t="shared" si="27"/>
        <v>2535.81</v>
      </c>
      <c r="M59" s="91">
        <f t="shared" si="27"/>
        <v>2535.81</v>
      </c>
      <c r="N59" s="91">
        <f t="shared" si="27"/>
        <v>2535.81</v>
      </c>
      <c r="O59" s="92">
        <f t="shared" si="25"/>
        <v>36326.699999999997</v>
      </c>
      <c r="P59" s="62"/>
      <c r="Q59" s="125"/>
      <c r="R59" s="62"/>
      <c r="S59" s="62"/>
    </row>
    <row r="60" spans="2:19" ht="12.75" customHeight="1" x14ac:dyDescent="0.2">
      <c r="B60" s="60" t="s">
        <v>107</v>
      </c>
      <c r="C60" s="91">
        <f t="shared" ref="C60:N60" si="28">C10*C53</f>
        <v>8101.5599999999995</v>
      </c>
      <c r="D60" s="91">
        <f t="shared" si="28"/>
        <v>8101.5599999999995</v>
      </c>
      <c r="E60" s="91">
        <f t="shared" si="28"/>
        <v>8101.5599999999995</v>
      </c>
      <c r="F60" s="91">
        <f t="shared" si="28"/>
        <v>9225.57</v>
      </c>
      <c r="G60" s="91">
        <f t="shared" si="28"/>
        <v>9225.57</v>
      </c>
      <c r="H60" s="91">
        <f t="shared" si="28"/>
        <v>9225.57</v>
      </c>
      <c r="I60" s="91">
        <f t="shared" si="28"/>
        <v>9225.57</v>
      </c>
      <c r="J60" s="91">
        <f t="shared" si="28"/>
        <v>9225.57</v>
      </c>
      <c r="K60" s="91">
        <f t="shared" si="28"/>
        <v>9225.57</v>
      </c>
      <c r="L60" s="91">
        <f t="shared" si="28"/>
        <v>8101.5599999999995</v>
      </c>
      <c r="M60" s="91">
        <f t="shared" si="28"/>
        <v>8101.5599999999995</v>
      </c>
      <c r="N60" s="91">
        <f t="shared" si="28"/>
        <v>8101.5599999999995</v>
      </c>
      <c r="O60" s="92">
        <f t="shared" si="25"/>
        <v>103962.78</v>
      </c>
      <c r="P60" s="62"/>
      <c r="Q60" s="125"/>
      <c r="R60" s="62"/>
      <c r="S60" s="62"/>
    </row>
    <row r="61" spans="2:19" ht="12.75" customHeight="1" x14ac:dyDescent="0.2">
      <c r="B61" s="60" t="s">
        <v>73</v>
      </c>
      <c r="C61" s="91">
        <f t="shared" ref="C61:N61" si="29">C11*C53</f>
        <v>1379.22</v>
      </c>
      <c r="D61" s="91">
        <f t="shared" si="29"/>
        <v>1379.22</v>
      </c>
      <c r="E61" s="91">
        <f t="shared" si="29"/>
        <v>1379.22</v>
      </c>
      <c r="F61" s="91">
        <f t="shared" si="29"/>
        <v>1520.3999999999999</v>
      </c>
      <c r="G61" s="91">
        <f t="shared" si="29"/>
        <v>1520.3999999999999</v>
      </c>
      <c r="H61" s="91">
        <f t="shared" si="29"/>
        <v>1520.3999999999999</v>
      </c>
      <c r="I61" s="91">
        <f t="shared" si="29"/>
        <v>1520.3999999999999</v>
      </c>
      <c r="J61" s="91">
        <f t="shared" si="29"/>
        <v>1520.3999999999999</v>
      </c>
      <c r="K61" s="91">
        <f t="shared" si="29"/>
        <v>1520.3999999999999</v>
      </c>
      <c r="L61" s="91">
        <f t="shared" si="29"/>
        <v>1379.22</v>
      </c>
      <c r="M61" s="91">
        <f t="shared" si="29"/>
        <v>1379.22</v>
      </c>
      <c r="N61" s="91">
        <f t="shared" si="29"/>
        <v>1379.22</v>
      </c>
      <c r="O61" s="92">
        <f t="shared" si="25"/>
        <v>17397.719999999998</v>
      </c>
      <c r="P61" s="62"/>
      <c r="Q61" s="125"/>
      <c r="R61" s="62"/>
      <c r="S61" s="62"/>
    </row>
    <row r="62" spans="2:19" ht="12.75" customHeight="1" x14ac:dyDescent="0.2">
      <c r="B62" s="60" t="s">
        <v>108</v>
      </c>
      <c r="C62" s="91">
        <f t="shared" ref="C62:N62" si="30">C12*C53</f>
        <v>1009.9799999999999</v>
      </c>
      <c r="D62" s="91">
        <f t="shared" si="30"/>
        <v>1009.9799999999999</v>
      </c>
      <c r="E62" s="91">
        <f t="shared" si="30"/>
        <v>1009.9799999999999</v>
      </c>
      <c r="F62" s="91">
        <f t="shared" si="30"/>
        <v>1221.75</v>
      </c>
      <c r="G62" s="91">
        <f t="shared" si="30"/>
        <v>1221.75</v>
      </c>
      <c r="H62" s="91">
        <f t="shared" si="30"/>
        <v>1221.75</v>
      </c>
      <c r="I62" s="91">
        <f t="shared" si="30"/>
        <v>1221.75</v>
      </c>
      <c r="J62" s="91">
        <f t="shared" si="30"/>
        <v>1221.75</v>
      </c>
      <c r="K62" s="91">
        <f t="shared" si="30"/>
        <v>1221.75</v>
      </c>
      <c r="L62" s="91">
        <f t="shared" si="30"/>
        <v>1009.9799999999999</v>
      </c>
      <c r="M62" s="91">
        <f t="shared" si="30"/>
        <v>1009.9799999999999</v>
      </c>
      <c r="N62" s="91">
        <f t="shared" si="30"/>
        <v>1009.9799999999999</v>
      </c>
      <c r="O62" s="92">
        <f t="shared" si="25"/>
        <v>13390.379999999997</v>
      </c>
      <c r="P62" s="62"/>
      <c r="Q62" s="125"/>
      <c r="R62" s="62"/>
      <c r="S62" s="62"/>
    </row>
    <row r="63" spans="2:19" ht="12.75" customHeight="1" x14ac:dyDescent="0.2">
      <c r="B63" s="60" t="s">
        <v>74</v>
      </c>
      <c r="C63" s="91">
        <f t="shared" ref="C63:N63" si="31">C13*C53</f>
        <v>499.55999999999995</v>
      </c>
      <c r="D63" s="91">
        <f t="shared" si="31"/>
        <v>499.55999999999995</v>
      </c>
      <c r="E63" s="91">
        <f t="shared" si="31"/>
        <v>499.55999999999995</v>
      </c>
      <c r="F63" s="91">
        <f t="shared" si="31"/>
        <v>510.41999999999996</v>
      </c>
      <c r="G63" s="91">
        <f t="shared" si="31"/>
        <v>510.41999999999996</v>
      </c>
      <c r="H63" s="91">
        <f t="shared" si="31"/>
        <v>510.41999999999996</v>
      </c>
      <c r="I63" s="91">
        <f t="shared" si="31"/>
        <v>510.41999999999996</v>
      </c>
      <c r="J63" s="91">
        <f t="shared" si="31"/>
        <v>510.41999999999996</v>
      </c>
      <c r="K63" s="91">
        <f t="shared" si="31"/>
        <v>510.41999999999996</v>
      </c>
      <c r="L63" s="91">
        <f t="shared" si="31"/>
        <v>499.55999999999995</v>
      </c>
      <c r="M63" s="91">
        <f t="shared" si="31"/>
        <v>499.55999999999995</v>
      </c>
      <c r="N63" s="91">
        <f t="shared" si="31"/>
        <v>499.55999999999995</v>
      </c>
      <c r="O63" s="92">
        <f t="shared" si="25"/>
        <v>6059.8799999999992</v>
      </c>
      <c r="P63" s="62"/>
      <c r="Q63" s="125"/>
      <c r="R63" s="62"/>
      <c r="S63" s="62"/>
    </row>
    <row r="64" spans="2:19" ht="12.75" customHeight="1" x14ac:dyDescent="0.2">
      <c r="B64" s="110" t="s">
        <v>182</v>
      </c>
      <c r="C64" s="91">
        <f t="shared" ref="C64:N64" si="32">C14*C53</f>
        <v>619.02</v>
      </c>
      <c r="D64" s="91">
        <f t="shared" si="32"/>
        <v>619.02</v>
      </c>
      <c r="E64" s="91">
        <f t="shared" si="32"/>
        <v>619.02</v>
      </c>
      <c r="F64" s="91">
        <f t="shared" si="32"/>
        <v>852.51</v>
      </c>
      <c r="G64" s="91">
        <f t="shared" si="32"/>
        <v>852.51</v>
      </c>
      <c r="H64" s="91">
        <f t="shared" si="32"/>
        <v>852.51</v>
      </c>
      <c r="I64" s="91">
        <f t="shared" si="32"/>
        <v>852.51</v>
      </c>
      <c r="J64" s="91">
        <f t="shared" si="32"/>
        <v>852.51</v>
      </c>
      <c r="K64" s="91">
        <f t="shared" si="32"/>
        <v>852.51</v>
      </c>
      <c r="L64" s="91">
        <f t="shared" si="32"/>
        <v>619.02</v>
      </c>
      <c r="M64" s="91">
        <f t="shared" si="32"/>
        <v>619.02</v>
      </c>
      <c r="N64" s="91">
        <f t="shared" si="32"/>
        <v>619.02</v>
      </c>
      <c r="O64" s="92">
        <f t="shared" si="25"/>
        <v>8829.1800000000021</v>
      </c>
      <c r="P64" s="62"/>
      <c r="Q64" s="125"/>
      <c r="R64" s="62"/>
      <c r="S64" s="62"/>
    </row>
    <row r="65" spans="2:19" ht="12.75" customHeight="1" x14ac:dyDescent="0.2">
      <c r="B65" s="60" t="s">
        <v>123</v>
      </c>
      <c r="C65" s="91">
        <f t="shared" ref="C65:N65" si="33">C15*C53</f>
        <v>4425.45</v>
      </c>
      <c r="D65" s="91">
        <f t="shared" si="33"/>
        <v>4425.45</v>
      </c>
      <c r="E65" s="91">
        <f t="shared" si="33"/>
        <v>4425.45</v>
      </c>
      <c r="F65" s="91">
        <f t="shared" si="33"/>
        <v>5560.32</v>
      </c>
      <c r="G65" s="91">
        <f t="shared" si="33"/>
        <v>5560.32</v>
      </c>
      <c r="H65" s="91">
        <f t="shared" si="33"/>
        <v>5560.32</v>
      </c>
      <c r="I65" s="91">
        <f t="shared" si="33"/>
        <v>5560.32</v>
      </c>
      <c r="J65" s="91">
        <f t="shared" si="33"/>
        <v>5560.32</v>
      </c>
      <c r="K65" s="91">
        <f t="shared" si="33"/>
        <v>5560.32</v>
      </c>
      <c r="L65" s="91">
        <f t="shared" si="33"/>
        <v>4425.45</v>
      </c>
      <c r="M65" s="91">
        <f t="shared" si="33"/>
        <v>4425.45</v>
      </c>
      <c r="N65" s="91">
        <f t="shared" si="33"/>
        <v>4425.45</v>
      </c>
      <c r="O65" s="92">
        <f t="shared" si="25"/>
        <v>59914.619999999988</v>
      </c>
      <c r="P65" s="62"/>
      <c r="Q65" s="125"/>
      <c r="R65" s="62"/>
      <c r="S65" s="62"/>
    </row>
    <row r="66" spans="2:19" ht="12.75" customHeight="1" x14ac:dyDescent="0.2">
      <c r="B66" s="60" t="s">
        <v>109</v>
      </c>
      <c r="C66" s="91">
        <f t="shared" ref="C66:N66" si="34">C16*C53</f>
        <v>9524.2199999999993</v>
      </c>
      <c r="D66" s="91">
        <f t="shared" si="34"/>
        <v>9524.2199999999993</v>
      </c>
      <c r="E66" s="91">
        <f t="shared" si="34"/>
        <v>9524.2199999999993</v>
      </c>
      <c r="F66" s="91">
        <f t="shared" si="34"/>
        <v>10148.67</v>
      </c>
      <c r="G66" s="91">
        <f t="shared" si="34"/>
        <v>10148.67</v>
      </c>
      <c r="H66" s="91">
        <f t="shared" si="34"/>
        <v>10148.67</v>
      </c>
      <c r="I66" s="91">
        <f t="shared" si="34"/>
        <v>10148.67</v>
      </c>
      <c r="J66" s="91">
        <f t="shared" si="34"/>
        <v>10148.67</v>
      </c>
      <c r="K66" s="91">
        <f t="shared" si="34"/>
        <v>10148.67</v>
      </c>
      <c r="L66" s="91">
        <f t="shared" si="34"/>
        <v>9524.2199999999993</v>
      </c>
      <c r="M66" s="91">
        <f t="shared" si="34"/>
        <v>9524.2199999999993</v>
      </c>
      <c r="N66" s="91">
        <f t="shared" si="34"/>
        <v>9524.2199999999993</v>
      </c>
      <c r="O66" s="92">
        <f t="shared" si="25"/>
        <v>118037.34</v>
      </c>
      <c r="P66" s="62"/>
      <c r="Q66" s="125"/>
      <c r="R66" s="62"/>
      <c r="S66" s="62"/>
    </row>
    <row r="67" spans="2:19" ht="12.75" customHeight="1" x14ac:dyDescent="0.2">
      <c r="B67" s="110" t="s">
        <v>76</v>
      </c>
      <c r="C67" s="91">
        <f t="shared" ref="C67:N67" si="35">C17*C53</f>
        <v>667.89</v>
      </c>
      <c r="D67" s="91">
        <f t="shared" si="35"/>
        <v>667.89</v>
      </c>
      <c r="E67" s="91">
        <f t="shared" si="35"/>
        <v>667.89</v>
      </c>
      <c r="F67" s="91">
        <f t="shared" si="35"/>
        <v>803.64</v>
      </c>
      <c r="G67" s="91">
        <f t="shared" si="35"/>
        <v>803.64</v>
      </c>
      <c r="H67" s="91">
        <f t="shared" si="35"/>
        <v>803.64</v>
      </c>
      <c r="I67" s="91">
        <f t="shared" si="35"/>
        <v>803.64</v>
      </c>
      <c r="J67" s="91">
        <f t="shared" si="35"/>
        <v>803.64</v>
      </c>
      <c r="K67" s="91">
        <f t="shared" si="35"/>
        <v>803.64</v>
      </c>
      <c r="L67" s="91">
        <f t="shared" si="35"/>
        <v>667.89</v>
      </c>
      <c r="M67" s="91">
        <f t="shared" si="35"/>
        <v>667.89</v>
      </c>
      <c r="N67" s="91">
        <f t="shared" si="35"/>
        <v>667.89</v>
      </c>
      <c r="O67" s="92">
        <f t="shared" si="25"/>
        <v>8829.1800000000021</v>
      </c>
      <c r="P67" s="62"/>
      <c r="Q67" s="125"/>
      <c r="R67" s="62"/>
      <c r="S67" s="62"/>
    </row>
    <row r="68" spans="2:19" ht="12.75" customHeight="1" x14ac:dyDescent="0.2">
      <c r="B68" s="110" t="s">
        <v>124</v>
      </c>
      <c r="C68" s="91">
        <f t="shared" ref="C68:N68" si="36">C18*C53</f>
        <v>2524.9499999999998</v>
      </c>
      <c r="D68" s="91">
        <f t="shared" si="36"/>
        <v>2524.9499999999998</v>
      </c>
      <c r="E68" s="91">
        <f t="shared" si="36"/>
        <v>2524.9499999999998</v>
      </c>
      <c r="F68" s="91">
        <f t="shared" si="36"/>
        <v>3285.1499999999996</v>
      </c>
      <c r="G68" s="91">
        <f t="shared" si="36"/>
        <v>3285.1499999999996</v>
      </c>
      <c r="H68" s="91">
        <f t="shared" si="36"/>
        <v>3285.1499999999996</v>
      </c>
      <c r="I68" s="91">
        <f t="shared" si="36"/>
        <v>3285.1499999999996</v>
      </c>
      <c r="J68" s="91">
        <f t="shared" si="36"/>
        <v>3285.1499999999996</v>
      </c>
      <c r="K68" s="91">
        <f t="shared" si="36"/>
        <v>3285.1499999999996</v>
      </c>
      <c r="L68" s="91">
        <f t="shared" si="36"/>
        <v>2524.9499999999998</v>
      </c>
      <c r="M68" s="91">
        <f t="shared" si="36"/>
        <v>2524.9499999999998</v>
      </c>
      <c r="N68" s="91">
        <f t="shared" si="36"/>
        <v>2524.9499999999998</v>
      </c>
      <c r="O68" s="92">
        <f t="shared" si="25"/>
        <v>34860.6</v>
      </c>
      <c r="P68" s="62"/>
      <c r="Q68" s="125"/>
      <c r="R68" s="62"/>
      <c r="S68" s="62"/>
    </row>
    <row r="69" spans="2:19" ht="12.75" customHeight="1" x14ac:dyDescent="0.2">
      <c r="B69" s="110" t="s">
        <v>183</v>
      </c>
      <c r="C69" s="91">
        <f t="shared" ref="C69:N69" si="37">C19*C53</f>
        <v>10479.9</v>
      </c>
      <c r="D69" s="91">
        <f t="shared" si="37"/>
        <v>10479.9</v>
      </c>
      <c r="E69" s="91">
        <f t="shared" si="37"/>
        <v>10479.9</v>
      </c>
      <c r="F69" s="91">
        <f t="shared" si="37"/>
        <v>12478.14</v>
      </c>
      <c r="G69" s="91">
        <f t="shared" si="37"/>
        <v>12478.14</v>
      </c>
      <c r="H69" s="91">
        <f t="shared" si="37"/>
        <v>12478.14</v>
      </c>
      <c r="I69" s="91">
        <f t="shared" si="37"/>
        <v>12478.14</v>
      </c>
      <c r="J69" s="91">
        <f t="shared" si="37"/>
        <v>12478.14</v>
      </c>
      <c r="K69" s="91">
        <f t="shared" si="37"/>
        <v>12478.14</v>
      </c>
      <c r="L69" s="91">
        <f t="shared" si="37"/>
        <v>10479.9</v>
      </c>
      <c r="M69" s="91">
        <f t="shared" si="37"/>
        <v>10479.9</v>
      </c>
      <c r="N69" s="91">
        <f t="shared" si="37"/>
        <v>10479.9</v>
      </c>
      <c r="O69" s="92">
        <f t="shared" si="25"/>
        <v>137748.24</v>
      </c>
      <c r="P69" s="62"/>
      <c r="Q69" s="125"/>
      <c r="R69" s="62"/>
      <c r="S69" s="62"/>
    </row>
    <row r="70" spans="2:19" ht="12.75" customHeight="1" x14ac:dyDescent="0.2">
      <c r="B70" s="72" t="s">
        <v>77</v>
      </c>
      <c r="C70" s="91">
        <f t="shared" ref="C70:N70" si="38">C20*C53</f>
        <v>3209.1299999999997</v>
      </c>
      <c r="D70" s="91">
        <f t="shared" si="38"/>
        <v>3209.1299999999997</v>
      </c>
      <c r="E70" s="91">
        <f t="shared" si="38"/>
        <v>3209.1299999999997</v>
      </c>
      <c r="F70" s="91">
        <f t="shared" si="38"/>
        <v>3795.5699999999997</v>
      </c>
      <c r="G70" s="91">
        <f t="shared" si="38"/>
        <v>3795.5699999999997</v>
      </c>
      <c r="H70" s="91">
        <f t="shared" si="38"/>
        <v>3795.5699999999997</v>
      </c>
      <c r="I70" s="91">
        <f t="shared" si="38"/>
        <v>3795.5699999999997</v>
      </c>
      <c r="J70" s="91">
        <f t="shared" si="38"/>
        <v>3795.5699999999997</v>
      </c>
      <c r="K70" s="91">
        <f t="shared" si="38"/>
        <v>3795.5699999999997</v>
      </c>
      <c r="L70" s="91">
        <f t="shared" si="38"/>
        <v>3209.1299999999997</v>
      </c>
      <c r="M70" s="91">
        <f t="shared" si="38"/>
        <v>3209.1299999999997</v>
      </c>
      <c r="N70" s="91">
        <f t="shared" si="38"/>
        <v>3209.1299999999997</v>
      </c>
      <c r="O70" s="92">
        <f t="shared" si="25"/>
        <v>42028.19999999999</v>
      </c>
      <c r="P70" s="62"/>
      <c r="Q70" s="125"/>
      <c r="R70" s="62"/>
      <c r="S70" s="62"/>
    </row>
    <row r="71" spans="2:19" ht="12.75" customHeight="1" x14ac:dyDescent="0.2">
      <c r="B71" s="72" t="s">
        <v>78</v>
      </c>
      <c r="C71" s="91">
        <f t="shared" ref="C71:N71" si="39">C21*C53</f>
        <v>3904.1699999999996</v>
      </c>
      <c r="D71" s="91">
        <f t="shared" si="39"/>
        <v>3904.1699999999996</v>
      </c>
      <c r="E71" s="91">
        <f t="shared" si="39"/>
        <v>3904.1699999999996</v>
      </c>
      <c r="F71" s="91">
        <f t="shared" si="39"/>
        <v>4848.99</v>
      </c>
      <c r="G71" s="91">
        <f t="shared" si="39"/>
        <v>4848.99</v>
      </c>
      <c r="H71" s="91">
        <f t="shared" si="39"/>
        <v>4848.99</v>
      </c>
      <c r="I71" s="91">
        <f t="shared" si="39"/>
        <v>4848.99</v>
      </c>
      <c r="J71" s="91">
        <f t="shared" si="39"/>
        <v>4848.99</v>
      </c>
      <c r="K71" s="91">
        <f t="shared" si="39"/>
        <v>4848.99</v>
      </c>
      <c r="L71" s="91">
        <f t="shared" si="39"/>
        <v>3904.1699999999996</v>
      </c>
      <c r="M71" s="91">
        <f t="shared" si="39"/>
        <v>3904.1699999999996</v>
      </c>
      <c r="N71" s="91">
        <f t="shared" si="39"/>
        <v>3904.1699999999996</v>
      </c>
      <c r="O71" s="92">
        <f t="shared" si="25"/>
        <v>52518.959999999985</v>
      </c>
      <c r="P71" s="62"/>
      <c r="Q71" s="125"/>
      <c r="R71" s="62"/>
      <c r="S71" s="62"/>
    </row>
    <row r="72" spans="2:19" ht="12.75" customHeight="1" x14ac:dyDescent="0.2">
      <c r="B72" s="60" t="s">
        <v>110</v>
      </c>
      <c r="C72" s="91">
        <f t="shared" ref="C72:N72" si="40">C22*C53</f>
        <v>993.68999999999994</v>
      </c>
      <c r="D72" s="91">
        <f t="shared" si="40"/>
        <v>993.68999999999994</v>
      </c>
      <c r="E72" s="91">
        <f t="shared" si="40"/>
        <v>993.68999999999994</v>
      </c>
      <c r="F72" s="91">
        <f t="shared" si="40"/>
        <v>1232.6099999999999</v>
      </c>
      <c r="G72" s="91">
        <f t="shared" si="40"/>
        <v>1232.6099999999999</v>
      </c>
      <c r="H72" s="91">
        <f t="shared" si="40"/>
        <v>1232.6099999999999</v>
      </c>
      <c r="I72" s="91">
        <f t="shared" si="40"/>
        <v>1232.6099999999999</v>
      </c>
      <c r="J72" s="91">
        <f t="shared" si="40"/>
        <v>1232.6099999999999</v>
      </c>
      <c r="K72" s="91">
        <f t="shared" si="40"/>
        <v>1232.6099999999999</v>
      </c>
      <c r="L72" s="91">
        <f t="shared" si="40"/>
        <v>993.68999999999994</v>
      </c>
      <c r="M72" s="91">
        <f t="shared" si="40"/>
        <v>993.68999999999994</v>
      </c>
      <c r="N72" s="91">
        <f t="shared" si="40"/>
        <v>993.68999999999994</v>
      </c>
      <c r="O72" s="92">
        <f t="shared" si="25"/>
        <v>13357.800000000001</v>
      </c>
      <c r="P72" s="62"/>
      <c r="Q72" s="125"/>
      <c r="R72" s="62"/>
      <c r="S72" s="62"/>
    </row>
    <row r="73" spans="2:19" ht="12.75" customHeight="1" x14ac:dyDescent="0.2">
      <c r="B73" s="60" t="s">
        <v>111</v>
      </c>
      <c r="C73" s="91">
        <f t="shared" ref="C73:N73" si="41">C23*C53</f>
        <v>885.08999999999992</v>
      </c>
      <c r="D73" s="91">
        <f t="shared" si="41"/>
        <v>885.08999999999992</v>
      </c>
      <c r="E73" s="91">
        <f t="shared" si="41"/>
        <v>885.08999999999992</v>
      </c>
      <c r="F73" s="91">
        <f t="shared" si="41"/>
        <v>1053.4199999999998</v>
      </c>
      <c r="G73" s="91">
        <f t="shared" si="41"/>
        <v>1053.4199999999998</v>
      </c>
      <c r="H73" s="91">
        <f t="shared" si="41"/>
        <v>1053.4199999999998</v>
      </c>
      <c r="I73" s="91">
        <f t="shared" si="41"/>
        <v>1053.4199999999998</v>
      </c>
      <c r="J73" s="91">
        <f t="shared" si="41"/>
        <v>1053.4199999999998</v>
      </c>
      <c r="K73" s="91">
        <f t="shared" si="41"/>
        <v>1053.4199999999998</v>
      </c>
      <c r="L73" s="91">
        <f t="shared" si="41"/>
        <v>885.08999999999992</v>
      </c>
      <c r="M73" s="91">
        <f t="shared" si="41"/>
        <v>885.08999999999992</v>
      </c>
      <c r="N73" s="91">
        <f t="shared" si="41"/>
        <v>885.08999999999992</v>
      </c>
      <c r="O73" s="92">
        <f t="shared" si="25"/>
        <v>11631.06</v>
      </c>
      <c r="P73" s="62"/>
      <c r="Q73" s="125"/>
      <c r="R73" s="62"/>
      <c r="S73" s="62"/>
    </row>
    <row r="74" spans="2:19" ht="12.75" customHeight="1" x14ac:dyDescent="0.2">
      <c r="B74" s="60" t="s">
        <v>119</v>
      </c>
      <c r="C74" s="91">
        <f t="shared" ref="C74:N74" si="42">C24*C53</f>
        <v>4490.6099999999997</v>
      </c>
      <c r="D74" s="91">
        <f t="shared" si="42"/>
        <v>4490.6099999999997</v>
      </c>
      <c r="E74" s="91">
        <f t="shared" si="42"/>
        <v>4490.6099999999997</v>
      </c>
      <c r="F74" s="91">
        <f t="shared" si="42"/>
        <v>5234.5199999999995</v>
      </c>
      <c r="G74" s="91">
        <f t="shared" si="42"/>
        <v>5234.5199999999995</v>
      </c>
      <c r="H74" s="91">
        <f t="shared" si="42"/>
        <v>5234.5199999999995</v>
      </c>
      <c r="I74" s="91">
        <f t="shared" si="42"/>
        <v>5234.5199999999995</v>
      </c>
      <c r="J74" s="91">
        <f t="shared" si="42"/>
        <v>5234.5199999999995</v>
      </c>
      <c r="K74" s="91">
        <f t="shared" si="42"/>
        <v>5234.5199999999995</v>
      </c>
      <c r="L74" s="91">
        <f t="shared" si="42"/>
        <v>4490.6099999999997</v>
      </c>
      <c r="M74" s="91">
        <f t="shared" si="42"/>
        <v>4490.6099999999997</v>
      </c>
      <c r="N74" s="91">
        <f t="shared" si="42"/>
        <v>4490.6099999999997</v>
      </c>
      <c r="O74" s="92">
        <f t="shared" si="25"/>
        <v>58350.779999999992</v>
      </c>
      <c r="P74" s="62"/>
      <c r="Q74" s="125"/>
      <c r="R74" s="62"/>
      <c r="S74" s="62"/>
    </row>
    <row r="75" spans="2:19" ht="12.75" customHeight="1" x14ac:dyDescent="0.2">
      <c r="B75" s="60" t="s">
        <v>81</v>
      </c>
      <c r="C75" s="91">
        <f t="shared" ref="C75:N75" si="43">C25*C53</f>
        <v>4360.29</v>
      </c>
      <c r="D75" s="91">
        <f t="shared" si="43"/>
        <v>4360.29</v>
      </c>
      <c r="E75" s="91">
        <f t="shared" si="43"/>
        <v>4360.29</v>
      </c>
      <c r="F75" s="91">
        <f t="shared" si="43"/>
        <v>5104.2</v>
      </c>
      <c r="G75" s="91">
        <f t="shared" si="43"/>
        <v>5104.2</v>
      </c>
      <c r="H75" s="91">
        <f t="shared" si="43"/>
        <v>5104.2</v>
      </c>
      <c r="I75" s="91">
        <f t="shared" si="43"/>
        <v>5104.2</v>
      </c>
      <c r="J75" s="91">
        <f t="shared" si="43"/>
        <v>5104.2</v>
      </c>
      <c r="K75" s="91">
        <f t="shared" si="43"/>
        <v>5104.2</v>
      </c>
      <c r="L75" s="91">
        <f t="shared" si="43"/>
        <v>4360.29</v>
      </c>
      <c r="M75" s="91">
        <f t="shared" si="43"/>
        <v>4360.29</v>
      </c>
      <c r="N75" s="91">
        <f t="shared" si="43"/>
        <v>4360.29</v>
      </c>
      <c r="O75" s="92">
        <f t="shared" si="25"/>
        <v>56786.939999999995</v>
      </c>
      <c r="P75" s="62"/>
      <c r="Q75" s="125"/>
      <c r="R75" s="62"/>
      <c r="S75" s="62"/>
    </row>
    <row r="76" spans="2:19" ht="12.75" customHeight="1" x14ac:dyDescent="0.2">
      <c r="B76" s="110" t="s">
        <v>125</v>
      </c>
      <c r="C76" s="91">
        <f t="shared" ref="C76:N76" si="44">C26*C53</f>
        <v>1156.5899999999999</v>
      </c>
      <c r="D76" s="91">
        <f t="shared" si="44"/>
        <v>1156.5899999999999</v>
      </c>
      <c r="E76" s="91">
        <f t="shared" si="44"/>
        <v>1156.5899999999999</v>
      </c>
      <c r="F76" s="91">
        <f t="shared" si="44"/>
        <v>1455.24</v>
      </c>
      <c r="G76" s="91">
        <f t="shared" si="44"/>
        <v>1455.24</v>
      </c>
      <c r="H76" s="91">
        <f t="shared" si="44"/>
        <v>1455.24</v>
      </c>
      <c r="I76" s="91">
        <f t="shared" si="44"/>
        <v>1455.24</v>
      </c>
      <c r="J76" s="91">
        <f t="shared" si="44"/>
        <v>1455.24</v>
      </c>
      <c r="K76" s="91">
        <f t="shared" si="44"/>
        <v>1455.24</v>
      </c>
      <c r="L76" s="91">
        <f t="shared" si="44"/>
        <v>1156.5899999999999</v>
      </c>
      <c r="M76" s="91">
        <f t="shared" si="44"/>
        <v>1156.5899999999999</v>
      </c>
      <c r="N76" s="91">
        <f t="shared" si="44"/>
        <v>1156.5899999999999</v>
      </c>
      <c r="O76" s="92">
        <f t="shared" si="25"/>
        <v>15670.98</v>
      </c>
      <c r="P76" s="62"/>
      <c r="Q76" s="125"/>
      <c r="R76" s="62"/>
      <c r="S76" s="62"/>
    </row>
    <row r="77" spans="2:19" ht="12.75" customHeight="1" x14ac:dyDescent="0.2">
      <c r="B77" s="110" t="s">
        <v>179</v>
      </c>
      <c r="C77" s="91">
        <f t="shared" ref="C77:N77" si="45">C27*C53</f>
        <v>1091.4299999999998</v>
      </c>
      <c r="D77" s="91">
        <f t="shared" si="45"/>
        <v>1091.4299999999998</v>
      </c>
      <c r="E77" s="91">
        <f t="shared" si="45"/>
        <v>1091.4299999999998</v>
      </c>
      <c r="F77" s="91">
        <f t="shared" si="45"/>
        <v>1520.3999999999999</v>
      </c>
      <c r="G77" s="91">
        <f t="shared" si="45"/>
        <v>1520.3999999999999</v>
      </c>
      <c r="H77" s="91">
        <f t="shared" si="45"/>
        <v>1520.3999999999999</v>
      </c>
      <c r="I77" s="91">
        <f t="shared" si="45"/>
        <v>1520.3999999999999</v>
      </c>
      <c r="J77" s="91">
        <f t="shared" si="45"/>
        <v>1520.3999999999999</v>
      </c>
      <c r="K77" s="91">
        <f t="shared" si="45"/>
        <v>1520.3999999999999</v>
      </c>
      <c r="L77" s="91">
        <f t="shared" si="45"/>
        <v>1091.4299999999998</v>
      </c>
      <c r="M77" s="91">
        <f t="shared" si="45"/>
        <v>1091.4299999999998</v>
      </c>
      <c r="N77" s="91">
        <f t="shared" si="45"/>
        <v>1091.4299999999998</v>
      </c>
      <c r="O77" s="92">
        <f t="shared" si="25"/>
        <v>15670.98</v>
      </c>
      <c r="P77" s="62"/>
      <c r="Q77" s="125"/>
      <c r="R77" s="62"/>
      <c r="S77" s="62"/>
    </row>
    <row r="78" spans="2:19" ht="12.75" customHeight="1" x14ac:dyDescent="0.2">
      <c r="B78" s="60" t="s">
        <v>82</v>
      </c>
      <c r="C78" s="91">
        <f t="shared" ref="C78:N78" si="46">C28*C53</f>
        <v>2215.44</v>
      </c>
      <c r="D78" s="91">
        <f t="shared" si="46"/>
        <v>2215.44</v>
      </c>
      <c r="E78" s="91">
        <f t="shared" si="46"/>
        <v>2215.44</v>
      </c>
      <c r="F78" s="91">
        <f t="shared" si="46"/>
        <v>2345.7599999999998</v>
      </c>
      <c r="G78" s="91">
        <f t="shared" si="46"/>
        <v>2345.7599999999998</v>
      </c>
      <c r="H78" s="91">
        <f t="shared" si="46"/>
        <v>2345.7599999999998</v>
      </c>
      <c r="I78" s="91">
        <f t="shared" si="46"/>
        <v>2345.7599999999998</v>
      </c>
      <c r="J78" s="91">
        <f t="shared" si="46"/>
        <v>2345.7599999999998</v>
      </c>
      <c r="K78" s="91">
        <f t="shared" si="46"/>
        <v>2345.7599999999998</v>
      </c>
      <c r="L78" s="91">
        <f t="shared" si="46"/>
        <v>2215.44</v>
      </c>
      <c r="M78" s="91">
        <f t="shared" si="46"/>
        <v>2215.44</v>
      </c>
      <c r="N78" s="91">
        <f t="shared" si="46"/>
        <v>2215.44</v>
      </c>
      <c r="O78" s="92">
        <f t="shared" si="25"/>
        <v>27367.199999999993</v>
      </c>
      <c r="P78" s="62"/>
      <c r="Q78" s="125"/>
      <c r="R78" s="62"/>
      <c r="S78" s="62"/>
    </row>
    <row r="79" spans="2:19" ht="12.75" customHeight="1" x14ac:dyDescent="0.2">
      <c r="B79" s="60" t="s">
        <v>138</v>
      </c>
      <c r="C79" s="91">
        <f t="shared" ref="C79:N79" si="47">C29*C53</f>
        <v>1107.72</v>
      </c>
      <c r="D79" s="91">
        <f t="shared" si="47"/>
        <v>1107.72</v>
      </c>
      <c r="E79" s="91">
        <f t="shared" si="47"/>
        <v>1107.72</v>
      </c>
      <c r="F79" s="91">
        <f t="shared" si="47"/>
        <v>2481.5099999999998</v>
      </c>
      <c r="G79" s="91">
        <f t="shared" si="47"/>
        <v>2481.5099999999998</v>
      </c>
      <c r="H79" s="91">
        <f t="shared" si="47"/>
        <v>2481.5099999999998</v>
      </c>
      <c r="I79" s="91">
        <f t="shared" si="47"/>
        <v>2481.5099999999998</v>
      </c>
      <c r="J79" s="91">
        <f t="shared" si="47"/>
        <v>2481.5099999999998</v>
      </c>
      <c r="K79" s="91">
        <f t="shared" si="47"/>
        <v>2481.5099999999998</v>
      </c>
      <c r="L79" s="91">
        <f t="shared" si="47"/>
        <v>1107.72</v>
      </c>
      <c r="M79" s="91">
        <f t="shared" si="47"/>
        <v>1107.72</v>
      </c>
      <c r="N79" s="91">
        <f t="shared" si="47"/>
        <v>1107.72</v>
      </c>
      <c r="O79" s="92">
        <f t="shared" si="25"/>
        <v>21535.380000000005</v>
      </c>
      <c r="P79" s="62"/>
      <c r="Q79" s="125"/>
      <c r="R79" s="62"/>
      <c r="S79" s="62"/>
    </row>
    <row r="80" spans="2:19" ht="12.75" customHeight="1" x14ac:dyDescent="0.2">
      <c r="B80" s="60" t="s">
        <v>112</v>
      </c>
      <c r="C80" s="91">
        <f t="shared" ref="C80:N80" si="48">C30*C53</f>
        <v>4680.66</v>
      </c>
      <c r="D80" s="91">
        <f t="shared" si="48"/>
        <v>4680.66</v>
      </c>
      <c r="E80" s="91">
        <f t="shared" si="48"/>
        <v>4680.66</v>
      </c>
      <c r="F80" s="91">
        <f t="shared" si="48"/>
        <v>5896.98</v>
      </c>
      <c r="G80" s="91">
        <f t="shared" si="48"/>
        <v>5896.98</v>
      </c>
      <c r="H80" s="91">
        <f t="shared" si="48"/>
        <v>5896.98</v>
      </c>
      <c r="I80" s="91">
        <f t="shared" si="48"/>
        <v>5896.98</v>
      </c>
      <c r="J80" s="91">
        <f t="shared" si="48"/>
        <v>5896.98</v>
      </c>
      <c r="K80" s="91">
        <f t="shared" si="48"/>
        <v>5896.98</v>
      </c>
      <c r="L80" s="91">
        <f t="shared" si="48"/>
        <v>4680.66</v>
      </c>
      <c r="M80" s="91">
        <f t="shared" si="48"/>
        <v>4680.66</v>
      </c>
      <c r="N80" s="91">
        <f t="shared" si="48"/>
        <v>4680.66</v>
      </c>
      <c r="O80" s="92">
        <f t="shared" si="25"/>
        <v>63465.84</v>
      </c>
      <c r="P80" s="62"/>
      <c r="Q80" s="125"/>
      <c r="R80" s="62"/>
      <c r="S80" s="62"/>
    </row>
    <row r="81" spans="2:19" ht="12.75" customHeight="1" x14ac:dyDescent="0.2">
      <c r="B81" s="60" t="s">
        <v>113</v>
      </c>
      <c r="C81" s="91">
        <f t="shared" ref="C81:N81" si="49">C31*C53</f>
        <v>695.04</v>
      </c>
      <c r="D81" s="91">
        <f t="shared" si="49"/>
        <v>695.04</v>
      </c>
      <c r="E81" s="91">
        <f t="shared" si="49"/>
        <v>695.04</v>
      </c>
      <c r="F81" s="91">
        <f t="shared" si="49"/>
        <v>830.79</v>
      </c>
      <c r="G81" s="91">
        <f t="shared" si="49"/>
        <v>830.79</v>
      </c>
      <c r="H81" s="91">
        <f t="shared" si="49"/>
        <v>830.79</v>
      </c>
      <c r="I81" s="91">
        <f t="shared" si="49"/>
        <v>830.79</v>
      </c>
      <c r="J81" s="91">
        <f t="shared" si="49"/>
        <v>830.79</v>
      </c>
      <c r="K81" s="91">
        <f t="shared" si="49"/>
        <v>830.79</v>
      </c>
      <c r="L81" s="91">
        <f t="shared" si="49"/>
        <v>695.04</v>
      </c>
      <c r="M81" s="91">
        <f t="shared" si="49"/>
        <v>695.04</v>
      </c>
      <c r="N81" s="91">
        <f t="shared" si="49"/>
        <v>695.04</v>
      </c>
      <c r="O81" s="92">
        <f t="shared" si="25"/>
        <v>9154.98</v>
      </c>
      <c r="P81" s="62"/>
      <c r="Q81" s="125"/>
      <c r="R81" s="62"/>
      <c r="S81" s="62"/>
    </row>
    <row r="82" spans="2:19" ht="12.75" customHeight="1" x14ac:dyDescent="0.2">
      <c r="B82" s="60" t="s">
        <v>114</v>
      </c>
      <c r="C82" s="91">
        <f t="shared" ref="C82:N82" si="50">C32*C53</f>
        <v>1922.2199999999998</v>
      </c>
      <c r="D82" s="91">
        <f t="shared" si="50"/>
        <v>1922.2199999999998</v>
      </c>
      <c r="E82" s="91">
        <f t="shared" si="50"/>
        <v>1922.2199999999998</v>
      </c>
      <c r="F82" s="91">
        <f t="shared" si="50"/>
        <v>2161.14</v>
      </c>
      <c r="G82" s="91">
        <f t="shared" si="50"/>
        <v>2161.14</v>
      </c>
      <c r="H82" s="91">
        <f t="shared" si="50"/>
        <v>2161.14</v>
      </c>
      <c r="I82" s="91">
        <f t="shared" si="50"/>
        <v>2161.14</v>
      </c>
      <c r="J82" s="91">
        <f t="shared" si="50"/>
        <v>2161.14</v>
      </c>
      <c r="K82" s="91">
        <f t="shared" si="50"/>
        <v>2161.14</v>
      </c>
      <c r="L82" s="91">
        <f t="shared" si="50"/>
        <v>1922.2199999999998</v>
      </c>
      <c r="M82" s="91">
        <f t="shared" si="50"/>
        <v>1922.2199999999998</v>
      </c>
      <c r="N82" s="91">
        <f t="shared" si="50"/>
        <v>1922.2199999999998</v>
      </c>
      <c r="O82" s="92">
        <f t="shared" si="25"/>
        <v>24500.16</v>
      </c>
      <c r="P82" s="62"/>
      <c r="Q82" s="125"/>
      <c r="R82" s="62"/>
      <c r="S82" s="62"/>
    </row>
    <row r="83" spans="2:19" ht="12.75" customHeight="1" x14ac:dyDescent="0.2">
      <c r="B83" s="110" t="s">
        <v>192</v>
      </c>
      <c r="C83" s="91">
        <f t="shared" ref="C83:N83" si="51">C33*C53</f>
        <v>1151.1599999999999</v>
      </c>
      <c r="D83" s="91">
        <f t="shared" si="51"/>
        <v>1151.1599999999999</v>
      </c>
      <c r="E83" s="91">
        <f t="shared" si="51"/>
        <v>1151.1599999999999</v>
      </c>
      <c r="F83" s="91">
        <f t="shared" si="51"/>
        <v>1667.01</v>
      </c>
      <c r="G83" s="91">
        <f t="shared" si="51"/>
        <v>1667.01</v>
      </c>
      <c r="H83" s="91">
        <f t="shared" si="51"/>
        <v>1667.01</v>
      </c>
      <c r="I83" s="91">
        <f t="shared" si="51"/>
        <v>1667.01</v>
      </c>
      <c r="J83" s="91">
        <f t="shared" si="51"/>
        <v>1667.01</v>
      </c>
      <c r="K83" s="91">
        <f t="shared" si="51"/>
        <v>1667.01</v>
      </c>
      <c r="L83" s="91">
        <f t="shared" si="51"/>
        <v>1151.1599999999999</v>
      </c>
      <c r="M83" s="91">
        <f t="shared" si="51"/>
        <v>1151.1599999999999</v>
      </c>
      <c r="N83" s="91">
        <f t="shared" si="51"/>
        <v>1151.1599999999999</v>
      </c>
      <c r="O83" s="92">
        <f t="shared" si="25"/>
        <v>16909.02</v>
      </c>
      <c r="P83" s="62"/>
      <c r="Q83" s="125"/>
      <c r="R83" s="62"/>
      <c r="S83" s="62"/>
    </row>
    <row r="84" spans="2:19" ht="12.75" customHeight="1" x14ac:dyDescent="0.2">
      <c r="B84" s="60" t="s">
        <v>139</v>
      </c>
      <c r="C84" s="91">
        <f t="shared" ref="C84:N84" si="52">C34*C53</f>
        <v>0</v>
      </c>
      <c r="D84" s="91">
        <f t="shared" si="52"/>
        <v>0</v>
      </c>
      <c r="E84" s="91">
        <f t="shared" si="52"/>
        <v>0</v>
      </c>
      <c r="F84" s="91">
        <f t="shared" si="52"/>
        <v>0</v>
      </c>
      <c r="G84" s="91">
        <f t="shared" si="52"/>
        <v>0</v>
      </c>
      <c r="H84" s="91">
        <f t="shared" si="52"/>
        <v>0</v>
      </c>
      <c r="I84" s="91">
        <f t="shared" si="52"/>
        <v>0</v>
      </c>
      <c r="J84" s="91">
        <f t="shared" si="52"/>
        <v>0</v>
      </c>
      <c r="K84" s="91">
        <f t="shared" si="52"/>
        <v>0</v>
      </c>
      <c r="L84" s="91">
        <f t="shared" si="52"/>
        <v>0</v>
      </c>
      <c r="M84" s="91">
        <f t="shared" si="52"/>
        <v>0</v>
      </c>
      <c r="N84" s="91">
        <f t="shared" si="52"/>
        <v>0</v>
      </c>
      <c r="O84" s="92">
        <f t="shared" si="25"/>
        <v>0</v>
      </c>
      <c r="P84" s="62"/>
      <c r="Q84" s="125"/>
      <c r="R84" s="62"/>
      <c r="S84" s="62"/>
    </row>
    <row r="85" spans="2:19" ht="12.75" customHeight="1" x14ac:dyDescent="0.2">
      <c r="B85" s="60" t="s">
        <v>140</v>
      </c>
      <c r="C85" s="91">
        <f t="shared" ref="C85:N85" si="53">C35*C53</f>
        <v>5500.59</v>
      </c>
      <c r="D85" s="91">
        <f t="shared" si="53"/>
        <v>5500.59</v>
      </c>
      <c r="E85" s="91">
        <f t="shared" si="53"/>
        <v>5500.59</v>
      </c>
      <c r="F85" s="91">
        <f t="shared" si="53"/>
        <v>7314.21</v>
      </c>
      <c r="G85" s="91">
        <f t="shared" si="53"/>
        <v>7314.21</v>
      </c>
      <c r="H85" s="91">
        <f t="shared" si="53"/>
        <v>7314.21</v>
      </c>
      <c r="I85" s="91">
        <f t="shared" si="53"/>
        <v>7314.21</v>
      </c>
      <c r="J85" s="91">
        <f t="shared" si="53"/>
        <v>7314.21</v>
      </c>
      <c r="K85" s="91">
        <f t="shared" si="53"/>
        <v>7314.21</v>
      </c>
      <c r="L85" s="91">
        <f t="shared" si="53"/>
        <v>5500.59</v>
      </c>
      <c r="M85" s="91">
        <f t="shared" si="53"/>
        <v>5500.59</v>
      </c>
      <c r="N85" s="91">
        <f t="shared" si="53"/>
        <v>5500.59</v>
      </c>
      <c r="O85" s="92">
        <f t="shared" si="25"/>
        <v>76888.799999999988</v>
      </c>
      <c r="P85" s="62"/>
      <c r="Q85" s="125"/>
      <c r="R85" s="62"/>
      <c r="S85" s="62"/>
    </row>
    <row r="86" spans="2:19" ht="12.75" customHeight="1" x14ac:dyDescent="0.2">
      <c r="B86" s="110" t="s">
        <v>126</v>
      </c>
      <c r="C86" s="91">
        <f t="shared" ref="C86:N86" si="54">C36*C53</f>
        <v>0</v>
      </c>
      <c r="D86" s="91">
        <f t="shared" si="54"/>
        <v>0</v>
      </c>
      <c r="E86" s="91">
        <f t="shared" si="54"/>
        <v>0</v>
      </c>
      <c r="F86" s="91">
        <f t="shared" si="54"/>
        <v>0</v>
      </c>
      <c r="G86" s="91">
        <f t="shared" si="54"/>
        <v>0</v>
      </c>
      <c r="H86" s="91">
        <f t="shared" si="54"/>
        <v>0</v>
      </c>
      <c r="I86" s="91">
        <f t="shared" si="54"/>
        <v>0</v>
      </c>
      <c r="J86" s="91">
        <f t="shared" si="54"/>
        <v>0</v>
      </c>
      <c r="K86" s="91">
        <f t="shared" si="54"/>
        <v>0</v>
      </c>
      <c r="L86" s="91">
        <f t="shared" si="54"/>
        <v>0</v>
      </c>
      <c r="M86" s="91">
        <f t="shared" si="54"/>
        <v>0</v>
      </c>
      <c r="N86" s="91">
        <f t="shared" si="54"/>
        <v>0</v>
      </c>
      <c r="O86" s="92">
        <f t="shared" si="25"/>
        <v>0</v>
      </c>
      <c r="P86" s="62"/>
      <c r="Q86" s="125"/>
      <c r="R86" s="62"/>
      <c r="S86" s="62"/>
    </row>
    <row r="87" spans="2:19" ht="12.75" customHeight="1" x14ac:dyDescent="0.2">
      <c r="B87" s="60" t="s">
        <v>93</v>
      </c>
      <c r="C87" s="91">
        <f t="shared" ref="C87:N87" si="55">C37*C53</f>
        <v>4593.78</v>
      </c>
      <c r="D87" s="91">
        <f t="shared" si="55"/>
        <v>4593.78</v>
      </c>
      <c r="E87" s="91">
        <f t="shared" si="55"/>
        <v>4593.78</v>
      </c>
      <c r="F87" s="91">
        <f t="shared" si="55"/>
        <v>5473.44</v>
      </c>
      <c r="G87" s="91">
        <f t="shared" si="55"/>
        <v>5473.44</v>
      </c>
      <c r="H87" s="91">
        <f t="shared" si="55"/>
        <v>5473.44</v>
      </c>
      <c r="I87" s="91">
        <f t="shared" si="55"/>
        <v>5473.44</v>
      </c>
      <c r="J87" s="91">
        <f t="shared" si="55"/>
        <v>5473.44</v>
      </c>
      <c r="K87" s="91">
        <f t="shared" si="55"/>
        <v>5473.44</v>
      </c>
      <c r="L87" s="91">
        <f t="shared" si="55"/>
        <v>4593.78</v>
      </c>
      <c r="M87" s="91">
        <f t="shared" si="55"/>
        <v>4593.78</v>
      </c>
      <c r="N87" s="91">
        <f t="shared" si="55"/>
        <v>4593.78</v>
      </c>
      <c r="O87" s="92">
        <f t="shared" si="25"/>
        <v>60403.32</v>
      </c>
      <c r="P87" s="62"/>
      <c r="Q87" s="125"/>
      <c r="R87" s="62"/>
      <c r="S87" s="62"/>
    </row>
    <row r="88" spans="2:19" ht="12.75" customHeight="1" x14ac:dyDescent="0.2">
      <c r="B88" s="60" t="s">
        <v>83</v>
      </c>
      <c r="C88" s="91">
        <f t="shared" ref="C88:N88" si="56">C38*C53</f>
        <v>3420.8999999999996</v>
      </c>
      <c r="D88" s="91">
        <f t="shared" si="56"/>
        <v>3420.8999999999996</v>
      </c>
      <c r="E88" s="91">
        <f t="shared" si="56"/>
        <v>3420.8999999999996</v>
      </c>
      <c r="F88" s="91">
        <f t="shared" si="56"/>
        <v>4110.51</v>
      </c>
      <c r="G88" s="91">
        <f t="shared" si="56"/>
        <v>4110.51</v>
      </c>
      <c r="H88" s="91">
        <f t="shared" si="56"/>
        <v>4110.51</v>
      </c>
      <c r="I88" s="91">
        <f t="shared" si="56"/>
        <v>4110.51</v>
      </c>
      <c r="J88" s="91">
        <f t="shared" si="56"/>
        <v>4110.51</v>
      </c>
      <c r="K88" s="91">
        <f t="shared" si="56"/>
        <v>4110.51</v>
      </c>
      <c r="L88" s="91">
        <f t="shared" si="56"/>
        <v>3420.8999999999996</v>
      </c>
      <c r="M88" s="91">
        <f t="shared" si="56"/>
        <v>3420.8999999999996</v>
      </c>
      <c r="N88" s="91">
        <f t="shared" si="56"/>
        <v>3420.8999999999996</v>
      </c>
      <c r="O88" s="92">
        <f t="shared" si="25"/>
        <v>45188.460000000014</v>
      </c>
      <c r="P88" s="62"/>
      <c r="Q88" s="125"/>
      <c r="R88" s="62"/>
      <c r="S88" s="62"/>
    </row>
    <row r="89" spans="2:19" ht="12.75" customHeight="1" x14ac:dyDescent="0.2">
      <c r="B89" s="72" t="s">
        <v>84</v>
      </c>
      <c r="C89" s="91">
        <f t="shared" ref="C89:N89" si="57">C39*C53</f>
        <v>4029.06</v>
      </c>
      <c r="D89" s="91">
        <f t="shared" si="57"/>
        <v>4029.06</v>
      </c>
      <c r="E89" s="91">
        <f t="shared" si="57"/>
        <v>4029.06</v>
      </c>
      <c r="F89" s="91">
        <f t="shared" si="57"/>
        <v>4626.3599999999997</v>
      </c>
      <c r="G89" s="91">
        <f t="shared" si="57"/>
        <v>4626.3599999999997</v>
      </c>
      <c r="H89" s="91">
        <f t="shared" si="57"/>
        <v>4626.3599999999997</v>
      </c>
      <c r="I89" s="91">
        <f t="shared" si="57"/>
        <v>4626.3599999999997</v>
      </c>
      <c r="J89" s="91">
        <f t="shared" si="57"/>
        <v>4626.3599999999997</v>
      </c>
      <c r="K89" s="91">
        <f t="shared" si="57"/>
        <v>4626.3599999999997</v>
      </c>
      <c r="L89" s="91">
        <f t="shared" si="57"/>
        <v>4029.06</v>
      </c>
      <c r="M89" s="91">
        <f t="shared" si="57"/>
        <v>4029.06</v>
      </c>
      <c r="N89" s="91">
        <f t="shared" si="57"/>
        <v>4029.06</v>
      </c>
      <c r="O89" s="92">
        <f t="shared" si="25"/>
        <v>51932.52</v>
      </c>
      <c r="P89" s="62"/>
      <c r="Q89" s="125"/>
      <c r="R89" s="62"/>
      <c r="S89" s="62"/>
    </row>
    <row r="90" spans="2:19" ht="12.75" customHeight="1" x14ac:dyDescent="0.2">
      <c r="B90" s="60" t="s">
        <v>115</v>
      </c>
      <c r="C90" s="91">
        <f t="shared" ref="C90:N90" si="58">C40*C53</f>
        <v>3051.66</v>
      </c>
      <c r="D90" s="91">
        <f t="shared" si="58"/>
        <v>3051.66</v>
      </c>
      <c r="E90" s="91">
        <f t="shared" si="58"/>
        <v>3051.66</v>
      </c>
      <c r="F90" s="91">
        <f t="shared" si="58"/>
        <v>3448.0499999999997</v>
      </c>
      <c r="G90" s="91">
        <f t="shared" si="58"/>
        <v>3448.0499999999997</v>
      </c>
      <c r="H90" s="91">
        <f t="shared" si="58"/>
        <v>3448.0499999999997</v>
      </c>
      <c r="I90" s="91">
        <f t="shared" si="58"/>
        <v>3448.0499999999997</v>
      </c>
      <c r="J90" s="91">
        <f t="shared" si="58"/>
        <v>3448.0499999999997</v>
      </c>
      <c r="K90" s="91">
        <f t="shared" si="58"/>
        <v>3448.0499999999997</v>
      </c>
      <c r="L90" s="91">
        <f t="shared" si="58"/>
        <v>3051.66</v>
      </c>
      <c r="M90" s="91">
        <f t="shared" si="58"/>
        <v>3051.66</v>
      </c>
      <c r="N90" s="91">
        <f t="shared" si="58"/>
        <v>3051.66</v>
      </c>
      <c r="O90" s="92">
        <f t="shared" si="25"/>
        <v>38998.259999999995</v>
      </c>
      <c r="P90" s="62"/>
      <c r="Q90" s="125"/>
      <c r="R90" s="62"/>
      <c r="S90" s="62"/>
    </row>
    <row r="91" spans="2:19" ht="12.75" customHeight="1" x14ac:dyDescent="0.2">
      <c r="B91" s="72" t="s">
        <v>85</v>
      </c>
      <c r="C91" s="91">
        <f t="shared" ref="C91:N91" si="59">C41*C53</f>
        <v>13374.09</v>
      </c>
      <c r="D91" s="91">
        <f t="shared" si="59"/>
        <v>13374.09</v>
      </c>
      <c r="E91" s="91">
        <f t="shared" si="59"/>
        <v>13374.09</v>
      </c>
      <c r="F91" s="91">
        <f t="shared" si="59"/>
        <v>16518.059999999998</v>
      </c>
      <c r="G91" s="91">
        <f t="shared" si="59"/>
        <v>16518.059999999998</v>
      </c>
      <c r="H91" s="91">
        <f t="shared" si="59"/>
        <v>16518.059999999998</v>
      </c>
      <c r="I91" s="91">
        <f t="shared" si="59"/>
        <v>16518.059999999998</v>
      </c>
      <c r="J91" s="91">
        <f t="shared" si="59"/>
        <v>16518.059999999998</v>
      </c>
      <c r="K91" s="91">
        <f t="shared" si="59"/>
        <v>16518.059999999998</v>
      </c>
      <c r="L91" s="91">
        <f t="shared" si="59"/>
        <v>13374.09</v>
      </c>
      <c r="M91" s="91">
        <f t="shared" si="59"/>
        <v>13374.09</v>
      </c>
      <c r="N91" s="91">
        <f t="shared" si="59"/>
        <v>13374.09</v>
      </c>
      <c r="O91" s="92">
        <f t="shared" si="25"/>
        <v>179352.9</v>
      </c>
      <c r="P91" s="62"/>
      <c r="Q91" s="125"/>
      <c r="R91" s="62"/>
      <c r="S91" s="62"/>
    </row>
    <row r="92" spans="2:19" ht="12.75" customHeight="1" x14ac:dyDescent="0.2">
      <c r="B92" s="60" t="s">
        <v>120</v>
      </c>
      <c r="C92" s="91">
        <f t="shared" ref="C92:N92" si="60">C42*C53</f>
        <v>26862.21</v>
      </c>
      <c r="D92" s="91">
        <f t="shared" si="60"/>
        <v>26862.21</v>
      </c>
      <c r="E92" s="91">
        <f t="shared" si="60"/>
        <v>26862.21</v>
      </c>
      <c r="F92" s="91">
        <f t="shared" si="60"/>
        <v>27068.55</v>
      </c>
      <c r="G92" s="91">
        <f t="shared" si="60"/>
        <v>27068.55</v>
      </c>
      <c r="H92" s="91">
        <f t="shared" si="60"/>
        <v>27068.55</v>
      </c>
      <c r="I92" s="91">
        <f t="shared" si="60"/>
        <v>27068.55</v>
      </c>
      <c r="J92" s="91">
        <f t="shared" si="60"/>
        <v>27068.55</v>
      </c>
      <c r="K92" s="91">
        <f t="shared" si="60"/>
        <v>27068.55</v>
      </c>
      <c r="L92" s="91">
        <f t="shared" si="60"/>
        <v>26862.21</v>
      </c>
      <c r="M92" s="91">
        <f t="shared" si="60"/>
        <v>26862.21</v>
      </c>
      <c r="N92" s="91">
        <f t="shared" si="60"/>
        <v>26862.21</v>
      </c>
      <c r="O92" s="92">
        <f t="shared" si="25"/>
        <v>323584.56</v>
      </c>
      <c r="P92" s="62"/>
      <c r="Q92" s="125"/>
      <c r="R92" s="62"/>
      <c r="S92" s="62"/>
    </row>
    <row r="93" spans="2:19" ht="12.75" customHeight="1" x14ac:dyDescent="0.2">
      <c r="B93" s="110" t="s">
        <v>173</v>
      </c>
      <c r="C93" s="91">
        <f t="shared" ref="C93:N93" si="61">C43*C53</f>
        <v>3540.3599999999997</v>
      </c>
      <c r="D93" s="91">
        <f t="shared" si="61"/>
        <v>3540.3599999999997</v>
      </c>
      <c r="E93" s="91">
        <f t="shared" si="61"/>
        <v>3540.3599999999997</v>
      </c>
      <c r="F93" s="91">
        <f t="shared" si="61"/>
        <v>3866.16</v>
      </c>
      <c r="G93" s="91">
        <f t="shared" si="61"/>
        <v>3866.16</v>
      </c>
      <c r="H93" s="91">
        <f t="shared" si="61"/>
        <v>3866.16</v>
      </c>
      <c r="I93" s="91">
        <f t="shared" si="61"/>
        <v>3866.16</v>
      </c>
      <c r="J93" s="91">
        <f t="shared" si="61"/>
        <v>3866.16</v>
      </c>
      <c r="K93" s="91">
        <f t="shared" si="61"/>
        <v>3866.16</v>
      </c>
      <c r="L93" s="91">
        <f t="shared" si="61"/>
        <v>3540.3599999999997</v>
      </c>
      <c r="M93" s="91">
        <f t="shared" si="61"/>
        <v>3540.3599999999997</v>
      </c>
      <c r="N93" s="91">
        <f t="shared" si="61"/>
        <v>3540.3599999999997</v>
      </c>
      <c r="O93" s="92">
        <f t="shared" si="25"/>
        <v>44439.119999999995</v>
      </c>
      <c r="P93" s="62"/>
      <c r="Q93" s="125"/>
      <c r="R93" s="62"/>
      <c r="S93" s="62"/>
    </row>
    <row r="94" spans="2:19" ht="12.75" customHeight="1" x14ac:dyDescent="0.2">
      <c r="B94" s="110" t="s">
        <v>172</v>
      </c>
      <c r="C94" s="91">
        <f t="shared" ref="C94:N94" si="62">C44*C53</f>
        <v>0</v>
      </c>
      <c r="D94" s="91">
        <f t="shared" si="62"/>
        <v>0</v>
      </c>
      <c r="E94" s="91">
        <f t="shared" si="62"/>
        <v>0</v>
      </c>
      <c r="F94" s="91">
        <f t="shared" si="62"/>
        <v>0</v>
      </c>
      <c r="G94" s="91">
        <f t="shared" si="62"/>
        <v>0</v>
      </c>
      <c r="H94" s="91">
        <f t="shared" si="62"/>
        <v>0</v>
      </c>
      <c r="I94" s="91">
        <f t="shared" si="62"/>
        <v>0</v>
      </c>
      <c r="J94" s="91">
        <f t="shared" si="62"/>
        <v>0</v>
      </c>
      <c r="K94" s="91">
        <f t="shared" si="62"/>
        <v>0</v>
      </c>
      <c r="L94" s="91">
        <f t="shared" si="62"/>
        <v>0</v>
      </c>
      <c r="M94" s="91">
        <f t="shared" si="62"/>
        <v>0</v>
      </c>
      <c r="N94" s="91">
        <f t="shared" si="62"/>
        <v>0</v>
      </c>
      <c r="O94" s="92">
        <f t="shared" si="25"/>
        <v>0</v>
      </c>
      <c r="P94" s="62"/>
      <c r="Q94" s="125"/>
      <c r="R94" s="62"/>
      <c r="S94" s="62"/>
    </row>
    <row r="95" spans="2:19" ht="12.75" customHeight="1" x14ac:dyDescent="0.2">
      <c r="B95" s="60" t="s">
        <v>87</v>
      </c>
      <c r="C95" s="91">
        <f t="shared" ref="C95:N95" si="63">C45*C53</f>
        <v>3122.25</v>
      </c>
      <c r="D95" s="91">
        <f t="shared" si="63"/>
        <v>3122.25</v>
      </c>
      <c r="E95" s="91">
        <f t="shared" si="63"/>
        <v>3122.25</v>
      </c>
      <c r="F95" s="91">
        <f t="shared" si="63"/>
        <v>3529.5</v>
      </c>
      <c r="G95" s="91">
        <f t="shared" si="63"/>
        <v>3529.5</v>
      </c>
      <c r="H95" s="91">
        <f t="shared" si="63"/>
        <v>3529.5</v>
      </c>
      <c r="I95" s="91">
        <f t="shared" si="63"/>
        <v>3529.5</v>
      </c>
      <c r="J95" s="91">
        <f t="shared" si="63"/>
        <v>3529.5</v>
      </c>
      <c r="K95" s="91">
        <f t="shared" si="63"/>
        <v>3529.5</v>
      </c>
      <c r="L95" s="91">
        <f t="shared" si="63"/>
        <v>3122.25</v>
      </c>
      <c r="M95" s="91">
        <f t="shared" si="63"/>
        <v>3122.25</v>
      </c>
      <c r="N95" s="91">
        <f t="shared" si="63"/>
        <v>3122.25</v>
      </c>
      <c r="O95" s="92">
        <f t="shared" si="25"/>
        <v>39910.5</v>
      </c>
      <c r="P95" s="62"/>
      <c r="Q95" s="125"/>
      <c r="R95" s="62"/>
      <c r="S95" s="62"/>
    </row>
    <row r="96" spans="2:19" ht="12.75" customHeight="1" x14ac:dyDescent="0.2">
      <c r="B96" s="60" t="s">
        <v>94</v>
      </c>
      <c r="C96" s="91">
        <f t="shared" ref="C96:N96" si="64">C46*C53</f>
        <v>2155.71</v>
      </c>
      <c r="D96" s="91">
        <f t="shared" si="64"/>
        <v>2155.71</v>
      </c>
      <c r="E96" s="91">
        <f t="shared" si="64"/>
        <v>2155.71</v>
      </c>
      <c r="F96" s="91">
        <f t="shared" si="64"/>
        <v>2258.88</v>
      </c>
      <c r="G96" s="91">
        <f t="shared" si="64"/>
        <v>2258.88</v>
      </c>
      <c r="H96" s="91">
        <f t="shared" si="64"/>
        <v>2258.88</v>
      </c>
      <c r="I96" s="91">
        <f t="shared" si="64"/>
        <v>2258.88</v>
      </c>
      <c r="J96" s="91">
        <f t="shared" si="64"/>
        <v>2258.88</v>
      </c>
      <c r="K96" s="91">
        <f t="shared" si="64"/>
        <v>2258.88</v>
      </c>
      <c r="L96" s="91">
        <f t="shared" si="64"/>
        <v>2155.71</v>
      </c>
      <c r="M96" s="91">
        <f t="shared" si="64"/>
        <v>2155.71</v>
      </c>
      <c r="N96" s="91">
        <f t="shared" si="64"/>
        <v>2155.71</v>
      </c>
      <c r="O96" s="92">
        <f t="shared" si="25"/>
        <v>26487.54</v>
      </c>
      <c r="P96" s="62"/>
      <c r="Q96" s="125"/>
      <c r="R96" s="62"/>
      <c r="S96" s="62"/>
    </row>
    <row r="97" spans="2:19" ht="12.75" customHeight="1" x14ac:dyDescent="0.2">
      <c r="B97" s="60" t="s">
        <v>141</v>
      </c>
      <c r="C97" s="121">
        <f t="shared" ref="C97:N97" si="65">C47*C53</f>
        <v>2182.8599999999997</v>
      </c>
      <c r="D97" s="121">
        <f t="shared" si="65"/>
        <v>2182.8599999999997</v>
      </c>
      <c r="E97" s="121">
        <f t="shared" si="65"/>
        <v>2182.8599999999997</v>
      </c>
      <c r="F97" s="121">
        <f t="shared" si="65"/>
        <v>2611.83</v>
      </c>
      <c r="G97" s="121">
        <f t="shared" si="65"/>
        <v>2611.83</v>
      </c>
      <c r="H97" s="121">
        <f t="shared" si="65"/>
        <v>2611.83</v>
      </c>
      <c r="I97" s="121">
        <f t="shared" si="65"/>
        <v>2611.83</v>
      </c>
      <c r="J97" s="121">
        <f t="shared" si="65"/>
        <v>2611.83</v>
      </c>
      <c r="K97" s="121">
        <f t="shared" si="65"/>
        <v>2611.83</v>
      </c>
      <c r="L97" s="121">
        <f t="shared" si="65"/>
        <v>2182.8599999999997</v>
      </c>
      <c r="M97" s="121">
        <f t="shared" si="65"/>
        <v>2182.8599999999997</v>
      </c>
      <c r="N97" s="121">
        <f t="shared" si="65"/>
        <v>2182.8599999999997</v>
      </c>
      <c r="O97" s="122">
        <f t="shared" si="25"/>
        <v>28768.140000000007</v>
      </c>
      <c r="P97" s="62"/>
      <c r="Q97" s="125"/>
      <c r="R97" s="62"/>
      <c r="S97" s="62"/>
    </row>
    <row r="98" spans="2:19" ht="12.75" customHeight="1" x14ac:dyDescent="0.2">
      <c r="B98" s="110" t="s">
        <v>127</v>
      </c>
      <c r="C98" s="121">
        <f t="shared" ref="C98:N98" si="66">C48*C53</f>
        <v>548.42999999999995</v>
      </c>
      <c r="D98" s="121">
        <f t="shared" si="66"/>
        <v>548.42999999999995</v>
      </c>
      <c r="E98" s="121">
        <f t="shared" si="66"/>
        <v>548.42999999999995</v>
      </c>
      <c r="F98" s="121">
        <f t="shared" si="66"/>
        <v>640.74</v>
      </c>
      <c r="G98" s="121">
        <f t="shared" si="66"/>
        <v>640.74</v>
      </c>
      <c r="H98" s="121">
        <f t="shared" si="66"/>
        <v>640.74</v>
      </c>
      <c r="I98" s="121">
        <f t="shared" si="66"/>
        <v>640.74</v>
      </c>
      <c r="J98" s="121">
        <f t="shared" si="66"/>
        <v>640.74</v>
      </c>
      <c r="K98" s="121">
        <f t="shared" si="66"/>
        <v>640.74</v>
      </c>
      <c r="L98" s="121">
        <f t="shared" si="66"/>
        <v>548.42999999999995</v>
      </c>
      <c r="M98" s="121">
        <f t="shared" si="66"/>
        <v>548.42999999999995</v>
      </c>
      <c r="N98" s="121">
        <f t="shared" si="66"/>
        <v>548.42999999999995</v>
      </c>
      <c r="O98" s="122">
        <f t="shared" si="25"/>
        <v>7135.0199999999995</v>
      </c>
      <c r="P98" s="62"/>
      <c r="Q98" s="125"/>
      <c r="R98" s="62"/>
      <c r="S98" s="62"/>
    </row>
    <row r="99" spans="2:19" ht="12.75" customHeight="1" x14ac:dyDescent="0.2">
      <c r="B99" s="110" t="s">
        <v>88</v>
      </c>
      <c r="C99" s="121">
        <f t="shared" ref="C99:N99" si="67">C49*C53</f>
        <v>4213.6799999999994</v>
      </c>
      <c r="D99" s="121">
        <f t="shared" si="67"/>
        <v>4213.6799999999994</v>
      </c>
      <c r="E99" s="121">
        <f t="shared" si="67"/>
        <v>4213.6799999999994</v>
      </c>
      <c r="F99" s="121">
        <f t="shared" si="67"/>
        <v>4675.2299999999996</v>
      </c>
      <c r="G99" s="121">
        <f t="shared" si="67"/>
        <v>4675.2299999999996</v>
      </c>
      <c r="H99" s="121">
        <f t="shared" si="67"/>
        <v>4675.2299999999996</v>
      </c>
      <c r="I99" s="121">
        <f t="shared" si="67"/>
        <v>4675.2299999999996</v>
      </c>
      <c r="J99" s="121">
        <f t="shared" si="67"/>
        <v>4675.2299999999996</v>
      </c>
      <c r="K99" s="121">
        <f t="shared" si="67"/>
        <v>4675.2299999999996</v>
      </c>
      <c r="L99" s="121">
        <f t="shared" si="67"/>
        <v>4213.6799999999994</v>
      </c>
      <c r="M99" s="121">
        <f t="shared" si="67"/>
        <v>4213.6799999999994</v>
      </c>
      <c r="N99" s="121">
        <f t="shared" si="67"/>
        <v>4213.6799999999994</v>
      </c>
      <c r="O99" s="122">
        <f t="shared" si="25"/>
        <v>53333.46</v>
      </c>
      <c r="P99" s="62"/>
      <c r="Q99" s="125"/>
      <c r="R99" s="62"/>
      <c r="S99" s="62"/>
    </row>
    <row r="100" spans="2:19" ht="12.75" customHeight="1" x14ac:dyDescent="0.2">
      <c r="B100" s="110" t="s">
        <v>89</v>
      </c>
      <c r="C100" s="93">
        <f t="shared" ref="C100:N100" si="68">C50*C53</f>
        <v>0</v>
      </c>
      <c r="D100" s="93">
        <f t="shared" si="68"/>
        <v>0</v>
      </c>
      <c r="E100" s="93">
        <f t="shared" si="68"/>
        <v>0</v>
      </c>
      <c r="F100" s="93">
        <f t="shared" si="68"/>
        <v>0</v>
      </c>
      <c r="G100" s="93">
        <f t="shared" si="68"/>
        <v>0</v>
      </c>
      <c r="H100" s="93">
        <f t="shared" si="68"/>
        <v>0</v>
      </c>
      <c r="I100" s="93">
        <f t="shared" si="68"/>
        <v>0</v>
      </c>
      <c r="J100" s="93">
        <f t="shared" si="68"/>
        <v>0</v>
      </c>
      <c r="K100" s="93">
        <f t="shared" si="68"/>
        <v>0</v>
      </c>
      <c r="L100" s="93">
        <f t="shared" si="68"/>
        <v>0</v>
      </c>
      <c r="M100" s="93">
        <f t="shared" si="68"/>
        <v>0</v>
      </c>
      <c r="N100" s="93">
        <f t="shared" si="68"/>
        <v>0</v>
      </c>
      <c r="O100" s="94">
        <f t="shared" si="25"/>
        <v>0</v>
      </c>
      <c r="P100" s="62"/>
      <c r="Q100" s="125"/>
      <c r="R100" s="62"/>
      <c r="S100" s="62"/>
    </row>
    <row r="101" spans="2:19" ht="12.75" customHeight="1" x14ac:dyDescent="0.2">
      <c r="B101" s="60" t="s">
        <v>143</v>
      </c>
      <c r="C101" s="69">
        <f t="shared" ref="C101:O101" si="69">SUM(C56:C100)</f>
        <v>156546.89999999994</v>
      </c>
      <c r="D101" s="69">
        <f t="shared" si="69"/>
        <v>156546.89999999994</v>
      </c>
      <c r="E101" s="69">
        <f t="shared" si="69"/>
        <v>156546.89999999994</v>
      </c>
      <c r="F101" s="69">
        <f t="shared" si="69"/>
        <v>182361.11999999997</v>
      </c>
      <c r="G101" s="69">
        <f t="shared" si="69"/>
        <v>182361.11999999997</v>
      </c>
      <c r="H101" s="69">
        <f t="shared" si="69"/>
        <v>182361.11999999997</v>
      </c>
      <c r="I101" s="69">
        <f t="shared" si="69"/>
        <v>182361.11999999997</v>
      </c>
      <c r="J101" s="69">
        <f t="shared" si="69"/>
        <v>182361.11999999997</v>
      </c>
      <c r="K101" s="69">
        <f t="shared" si="69"/>
        <v>182361.11999999997</v>
      </c>
      <c r="L101" s="69">
        <f t="shared" si="69"/>
        <v>156546.89999999994</v>
      </c>
      <c r="M101" s="69">
        <f t="shared" si="69"/>
        <v>156546.89999999994</v>
      </c>
      <c r="N101" s="69">
        <f t="shared" si="69"/>
        <v>156546.89999999994</v>
      </c>
      <c r="O101" s="69">
        <f t="shared" si="69"/>
        <v>2033448.1199999999</v>
      </c>
      <c r="P101" s="62"/>
      <c r="Q101" s="125"/>
      <c r="R101" s="62"/>
      <c r="S101" s="62"/>
    </row>
    <row r="102" spans="2:19" ht="12.75" customHeight="1" x14ac:dyDescent="0.2">
      <c r="B102" s="60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2"/>
      <c r="Q102" s="62"/>
      <c r="R102" s="62"/>
      <c r="S102" s="62"/>
    </row>
    <row r="103" spans="2:19" ht="12.75" customHeight="1" x14ac:dyDescent="0.2">
      <c r="B103" s="63" t="s">
        <v>144</v>
      </c>
      <c r="C103" s="60"/>
      <c r="D103" s="60"/>
      <c r="E103" s="60"/>
      <c r="F103" s="61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</row>
    <row r="104" spans="2:19" ht="12.75" customHeight="1" x14ac:dyDescent="0.2">
      <c r="B104" s="106" t="s">
        <v>118</v>
      </c>
      <c r="C104" s="86"/>
      <c r="D104" s="86"/>
      <c r="E104" s="86"/>
      <c r="F104" s="87"/>
      <c r="G104" s="86"/>
      <c r="H104" s="86"/>
      <c r="I104" s="86"/>
      <c r="J104" s="86"/>
      <c r="K104" s="86"/>
      <c r="L104" s="86"/>
      <c r="M104" s="86"/>
      <c r="N104" s="86"/>
      <c r="O104" s="67">
        <f>SUM(C104:N104)</f>
        <v>0</v>
      </c>
      <c r="P104" s="62"/>
      <c r="Q104" s="62"/>
      <c r="R104" s="62"/>
      <c r="S104" s="62"/>
    </row>
    <row r="105" spans="2:19" ht="12.75" customHeight="1" x14ac:dyDescent="0.2">
      <c r="B105" s="60" t="s">
        <v>105</v>
      </c>
      <c r="C105" s="86">
        <f>'[3]Capacity (kW)'!$I$14</f>
        <v>55</v>
      </c>
      <c r="D105" s="86">
        <f>C105</f>
        <v>55</v>
      </c>
      <c r="E105" s="86">
        <f>D105</f>
        <v>55</v>
      </c>
      <c r="F105" s="87">
        <f>'[3]Capacity (kW)'!$D$14</f>
        <v>65</v>
      </c>
      <c r="G105" s="87">
        <f>F105</f>
        <v>65</v>
      </c>
      <c r="H105" s="87">
        <f>G105</f>
        <v>65</v>
      </c>
      <c r="I105" s="87">
        <f>H105</f>
        <v>65</v>
      </c>
      <c r="J105" s="87">
        <f>I105</f>
        <v>65</v>
      </c>
      <c r="K105" s="87">
        <f>J105</f>
        <v>65</v>
      </c>
      <c r="L105" s="86">
        <f>E105</f>
        <v>55</v>
      </c>
      <c r="M105" s="86">
        <f>L105</f>
        <v>55</v>
      </c>
      <c r="N105" s="86">
        <f>M105</f>
        <v>55</v>
      </c>
      <c r="O105" s="67">
        <f t="shared" ref="O105:O148" si="70">SUM(C105:N105)</f>
        <v>720</v>
      </c>
      <c r="P105" s="62"/>
      <c r="Q105" s="62"/>
      <c r="R105" s="62"/>
      <c r="S105" s="62"/>
    </row>
    <row r="106" spans="2:19" ht="12.75" customHeight="1" x14ac:dyDescent="0.2">
      <c r="B106" s="72" t="s">
        <v>72</v>
      </c>
      <c r="C106" s="86">
        <v>0</v>
      </c>
      <c r="D106" s="86">
        <f t="shared" ref="D106:E106" si="71">C106</f>
        <v>0</v>
      </c>
      <c r="E106" s="86">
        <f t="shared" si="71"/>
        <v>0</v>
      </c>
      <c r="F106" s="87"/>
      <c r="G106" s="87">
        <f t="shared" ref="G106:K106" si="72">F106</f>
        <v>0</v>
      </c>
      <c r="H106" s="87">
        <f t="shared" si="72"/>
        <v>0</v>
      </c>
      <c r="I106" s="87">
        <f t="shared" si="72"/>
        <v>0</v>
      </c>
      <c r="J106" s="87">
        <f t="shared" si="72"/>
        <v>0</v>
      </c>
      <c r="K106" s="87">
        <f t="shared" si="72"/>
        <v>0</v>
      </c>
      <c r="L106" s="86">
        <f t="shared" ref="L106:L145" si="73">E106</f>
        <v>0</v>
      </c>
      <c r="M106" s="86">
        <f t="shared" ref="M106:N106" si="74">L106</f>
        <v>0</v>
      </c>
      <c r="N106" s="86">
        <f t="shared" si="74"/>
        <v>0</v>
      </c>
      <c r="O106" s="67">
        <f t="shared" si="70"/>
        <v>0</v>
      </c>
      <c r="P106" s="62"/>
      <c r="Q106" s="62"/>
      <c r="R106" s="62"/>
      <c r="S106" s="62"/>
    </row>
    <row r="107" spans="2:19" ht="12.75" customHeight="1" x14ac:dyDescent="0.2">
      <c r="B107" s="60" t="s">
        <v>106</v>
      </c>
      <c r="C107" s="86">
        <f>'[3]Capacity (kW)'!$I$18</f>
        <v>180</v>
      </c>
      <c r="D107" s="86">
        <f t="shared" ref="D107:E107" si="75">C107</f>
        <v>180</v>
      </c>
      <c r="E107" s="86">
        <f t="shared" si="75"/>
        <v>180</v>
      </c>
      <c r="F107" s="87">
        <f>'[3]Capacity (kW)'!$D$18</f>
        <v>207</v>
      </c>
      <c r="G107" s="87">
        <f t="shared" ref="G107:K107" si="76">F107</f>
        <v>207</v>
      </c>
      <c r="H107" s="87">
        <f t="shared" si="76"/>
        <v>207</v>
      </c>
      <c r="I107" s="87">
        <f t="shared" si="76"/>
        <v>207</v>
      </c>
      <c r="J107" s="87">
        <f t="shared" si="76"/>
        <v>207</v>
      </c>
      <c r="K107" s="87">
        <f t="shared" si="76"/>
        <v>207</v>
      </c>
      <c r="L107" s="86">
        <f t="shared" si="73"/>
        <v>180</v>
      </c>
      <c r="M107" s="86">
        <f t="shared" ref="M107:N107" si="77">L107</f>
        <v>180</v>
      </c>
      <c r="N107" s="86">
        <f t="shared" si="77"/>
        <v>180</v>
      </c>
      <c r="O107" s="67">
        <f t="shared" si="70"/>
        <v>2322</v>
      </c>
      <c r="P107" s="62"/>
      <c r="Q107" s="62"/>
      <c r="R107" s="62"/>
      <c r="S107" s="62"/>
    </row>
    <row r="108" spans="2:19" ht="12.75" customHeight="1" x14ac:dyDescent="0.2">
      <c r="B108" s="60" t="s">
        <v>107</v>
      </c>
      <c r="C108" s="86">
        <f>'[3]Capacity (kW)'!$I$20</f>
        <v>158</v>
      </c>
      <c r="D108" s="86">
        <f t="shared" ref="D108:E108" si="78">C108</f>
        <v>158</v>
      </c>
      <c r="E108" s="86">
        <f t="shared" si="78"/>
        <v>158</v>
      </c>
      <c r="F108" s="87">
        <f>'[3]Capacity (kW)'!$D$20</f>
        <v>180</v>
      </c>
      <c r="G108" s="87">
        <f t="shared" ref="G108:K108" si="79">F108</f>
        <v>180</v>
      </c>
      <c r="H108" s="87">
        <f t="shared" si="79"/>
        <v>180</v>
      </c>
      <c r="I108" s="87">
        <f t="shared" si="79"/>
        <v>180</v>
      </c>
      <c r="J108" s="87">
        <f t="shared" si="79"/>
        <v>180</v>
      </c>
      <c r="K108" s="87">
        <f t="shared" si="79"/>
        <v>180</v>
      </c>
      <c r="L108" s="86">
        <f t="shared" si="73"/>
        <v>158</v>
      </c>
      <c r="M108" s="86">
        <f t="shared" ref="M108:N108" si="80">L108</f>
        <v>158</v>
      </c>
      <c r="N108" s="86">
        <f t="shared" si="80"/>
        <v>158</v>
      </c>
      <c r="O108" s="67">
        <f t="shared" si="70"/>
        <v>2028</v>
      </c>
      <c r="P108" s="62"/>
      <c r="Q108" s="62"/>
      <c r="R108" s="62"/>
      <c r="S108" s="62"/>
    </row>
    <row r="109" spans="2:19" ht="12.75" customHeight="1" x14ac:dyDescent="0.2">
      <c r="B109" s="60" t="s">
        <v>73</v>
      </c>
      <c r="C109" s="86">
        <v>0</v>
      </c>
      <c r="D109" s="86">
        <f t="shared" ref="D109:E109" si="81">C109</f>
        <v>0</v>
      </c>
      <c r="E109" s="86">
        <f t="shared" si="81"/>
        <v>0</v>
      </c>
      <c r="F109" s="87"/>
      <c r="G109" s="87">
        <f t="shared" ref="G109:K109" si="82">F109</f>
        <v>0</v>
      </c>
      <c r="H109" s="87">
        <f t="shared" si="82"/>
        <v>0</v>
      </c>
      <c r="I109" s="87">
        <f t="shared" si="82"/>
        <v>0</v>
      </c>
      <c r="J109" s="87">
        <f t="shared" si="82"/>
        <v>0</v>
      </c>
      <c r="K109" s="87">
        <f t="shared" si="82"/>
        <v>0</v>
      </c>
      <c r="L109" s="86">
        <f t="shared" si="73"/>
        <v>0</v>
      </c>
      <c r="M109" s="86">
        <f t="shared" ref="M109:N109" si="83">L109</f>
        <v>0</v>
      </c>
      <c r="N109" s="86">
        <f t="shared" si="83"/>
        <v>0</v>
      </c>
      <c r="O109" s="67">
        <f t="shared" si="70"/>
        <v>0</v>
      </c>
      <c r="P109" s="62"/>
      <c r="Q109" s="62"/>
      <c r="R109" s="62"/>
      <c r="S109" s="62"/>
    </row>
    <row r="110" spans="2:19" ht="12.75" customHeight="1" x14ac:dyDescent="0.2">
      <c r="B110" s="60" t="s">
        <v>108</v>
      </c>
      <c r="C110" s="86">
        <f>'[3]Capacity (kW)'!$I$24</f>
        <v>44</v>
      </c>
      <c r="D110" s="86">
        <f t="shared" ref="D110:E110" si="84">C110</f>
        <v>44</v>
      </c>
      <c r="E110" s="86">
        <f t="shared" si="84"/>
        <v>44</v>
      </c>
      <c r="F110" s="87">
        <f>'[3]Capacity (kW)'!$D$24</f>
        <v>50</v>
      </c>
      <c r="G110" s="87">
        <f t="shared" ref="G110:K110" si="85">F110</f>
        <v>50</v>
      </c>
      <c r="H110" s="87">
        <f t="shared" si="85"/>
        <v>50</v>
      </c>
      <c r="I110" s="87">
        <f t="shared" si="85"/>
        <v>50</v>
      </c>
      <c r="J110" s="87">
        <f t="shared" si="85"/>
        <v>50</v>
      </c>
      <c r="K110" s="87">
        <f t="shared" si="85"/>
        <v>50</v>
      </c>
      <c r="L110" s="86">
        <f t="shared" si="73"/>
        <v>44</v>
      </c>
      <c r="M110" s="86">
        <f t="shared" ref="M110:N110" si="86">L110</f>
        <v>44</v>
      </c>
      <c r="N110" s="86">
        <f t="shared" si="86"/>
        <v>44</v>
      </c>
      <c r="O110" s="67">
        <f t="shared" si="70"/>
        <v>564</v>
      </c>
      <c r="P110" s="62"/>
      <c r="Q110" s="62"/>
      <c r="R110" s="62"/>
      <c r="S110" s="62"/>
    </row>
    <row r="111" spans="2:19" ht="12.75" customHeight="1" x14ac:dyDescent="0.2">
      <c r="B111" s="60" t="s">
        <v>74</v>
      </c>
      <c r="C111" s="86">
        <v>0</v>
      </c>
      <c r="D111" s="86">
        <f t="shared" ref="D111:E111" si="87">C111</f>
        <v>0</v>
      </c>
      <c r="E111" s="86">
        <f t="shared" si="87"/>
        <v>0</v>
      </c>
      <c r="F111" s="87">
        <v>0</v>
      </c>
      <c r="G111" s="87">
        <f t="shared" ref="G111:K111" si="88">F111</f>
        <v>0</v>
      </c>
      <c r="H111" s="87">
        <f t="shared" si="88"/>
        <v>0</v>
      </c>
      <c r="I111" s="87">
        <f t="shared" si="88"/>
        <v>0</v>
      </c>
      <c r="J111" s="87">
        <f t="shared" si="88"/>
        <v>0</v>
      </c>
      <c r="K111" s="87">
        <f t="shared" si="88"/>
        <v>0</v>
      </c>
      <c r="L111" s="86">
        <f t="shared" si="73"/>
        <v>0</v>
      </c>
      <c r="M111" s="86">
        <f t="shared" ref="M111:N111" si="89">L111</f>
        <v>0</v>
      </c>
      <c r="N111" s="86">
        <f t="shared" si="89"/>
        <v>0</v>
      </c>
      <c r="O111" s="67">
        <f t="shared" si="70"/>
        <v>0</v>
      </c>
      <c r="P111" s="62"/>
      <c r="Q111" s="62"/>
      <c r="R111" s="62"/>
      <c r="S111" s="62"/>
    </row>
    <row r="112" spans="2:19" ht="12.75" customHeight="1" x14ac:dyDescent="0.2">
      <c r="B112" s="110" t="s">
        <v>182</v>
      </c>
      <c r="C112" s="86">
        <v>0</v>
      </c>
      <c r="D112" s="86">
        <v>0</v>
      </c>
      <c r="E112" s="86">
        <v>0</v>
      </c>
      <c r="F112" s="86">
        <v>0</v>
      </c>
      <c r="G112" s="86">
        <v>0</v>
      </c>
      <c r="H112" s="86">
        <v>0</v>
      </c>
      <c r="I112" s="86">
        <v>0</v>
      </c>
      <c r="J112" s="86">
        <v>0</v>
      </c>
      <c r="K112" s="86">
        <v>0</v>
      </c>
      <c r="L112" s="86">
        <v>0</v>
      </c>
      <c r="M112" s="86">
        <v>0</v>
      </c>
      <c r="N112" s="86">
        <v>0</v>
      </c>
      <c r="O112" s="67">
        <f t="shared" si="70"/>
        <v>0</v>
      </c>
      <c r="P112" s="62"/>
      <c r="Q112" s="62"/>
      <c r="R112" s="62"/>
      <c r="S112" s="62"/>
    </row>
    <row r="113" spans="2:19" ht="12.75" customHeight="1" x14ac:dyDescent="0.2">
      <c r="B113" s="60" t="s">
        <v>123</v>
      </c>
      <c r="C113" s="86">
        <f>'[3]Capacity (kW)'!$I$30</f>
        <v>71</v>
      </c>
      <c r="D113" s="86">
        <f t="shared" ref="D113:E113" si="90">C113</f>
        <v>71</v>
      </c>
      <c r="E113" s="86">
        <f t="shared" si="90"/>
        <v>71</v>
      </c>
      <c r="F113" s="87">
        <f>'[3]Capacity (kW)'!$D$30</f>
        <v>74</v>
      </c>
      <c r="G113" s="87">
        <f t="shared" ref="G113:K113" si="91">F113</f>
        <v>74</v>
      </c>
      <c r="H113" s="87">
        <f t="shared" si="91"/>
        <v>74</v>
      </c>
      <c r="I113" s="87">
        <f t="shared" si="91"/>
        <v>74</v>
      </c>
      <c r="J113" s="87">
        <f t="shared" si="91"/>
        <v>74</v>
      </c>
      <c r="K113" s="87">
        <f t="shared" si="91"/>
        <v>74</v>
      </c>
      <c r="L113" s="86">
        <f t="shared" si="73"/>
        <v>71</v>
      </c>
      <c r="M113" s="86">
        <f t="shared" ref="M113:N113" si="92">L113</f>
        <v>71</v>
      </c>
      <c r="N113" s="86">
        <f t="shared" si="92"/>
        <v>71</v>
      </c>
      <c r="O113" s="67">
        <f t="shared" si="70"/>
        <v>870</v>
      </c>
      <c r="P113" s="62"/>
      <c r="Q113" s="62"/>
      <c r="R113" s="62"/>
      <c r="S113" s="62"/>
    </row>
    <row r="114" spans="2:19" ht="12.75" customHeight="1" x14ac:dyDescent="0.2">
      <c r="B114" s="60" t="s">
        <v>109</v>
      </c>
      <c r="C114" s="86">
        <f>'[3]Capacity (kW)'!$I$32</f>
        <v>175</v>
      </c>
      <c r="D114" s="86">
        <f t="shared" ref="D114:E115" si="93">C114</f>
        <v>175</v>
      </c>
      <c r="E114" s="86">
        <f t="shared" si="93"/>
        <v>175</v>
      </c>
      <c r="F114" s="87">
        <f>'[3]Capacity (kW)'!$D$32</f>
        <v>197</v>
      </c>
      <c r="G114" s="87">
        <f t="shared" ref="G114:K115" si="94">F114</f>
        <v>197</v>
      </c>
      <c r="H114" s="87">
        <f t="shared" si="94"/>
        <v>197</v>
      </c>
      <c r="I114" s="87">
        <f t="shared" si="94"/>
        <v>197</v>
      </c>
      <c r="J114" s="87">
        <f t="shared" si="94"/>
        <v>197</v>
      </c>
      <c r="K114" s="87">
        <f t="shared" si="94"/>
        <v>197</v>
      </c>
      <c r="L114" s="86">
        <f t="shared" si="73"/>
        <v>175</v>
      </c>
      <c r="M114" s="86">
        <f t="shared" ref="M114:N115" si="95">L114</f>
        <v>175</v>
      </c>
      <c r="N114" s="86">
        <f t="shared" si="95"/>
        <v>175</v>
      </c>
      <c r="O114" s="67">
        <f t="shared" si="70"/>
        <v>2232</v>
      </c>
      <c r="P114" s="62"/>
      <c r="Q114" s="62"/>
      <c r="R114" s="62"/>
      <c r="S114" s="62"/>
    </row>
    <row r="115" spans="2:19" ht="12.75" customHeight="1" x14ac:dyDescent="0.2">
      <c r="B115" s="110" t="s">
        <v>76</v>
      </c>
      <c r="C115" s="86">
        <v>0</v>
      </c>
      <c r="D115" s="86">
        <f>C115</f>
        <v>0</v>
      </c>
      <c r="E115" s="86">
        <f t="shared" si="93"/>
        <v>0</v>
      </c>
      <c r="F115" s="86">
        <f t="shared" ref="F115" si="96">E115</f>
        <v>0</v>
      </c>
      <c r="G115" s="86">
        <f t="shared" si="94"/>
        <v>0</v>
      </c>
      <c r="H115" s="86">
        <f t="shared" si="94"/>
        <v>0</v>
      </c>
      <c r="I115" s="86">
        <f t="shared" si="94"/>
        <v>0</v>
      </c>
      <c r="J115" s="86">
        <f t="shared" si="94"/>
        <v>0</v>
      </c>
      <c r="K115" s="86">
        <f t="shared" si="94"/>
        <v>0</v>
      </c>
      <c r="L115" s="86">
        <f t="shared" ref="L115" si="97">K115</f>
        <v>0</v>
      </c>
      <c r="M115" s="86">
        <f t="shared" si="95"/>
        <v>0</v>
      </c>
      <c r="N115" s="86">
        <f t="shared" si="95"/>
        <v>0</v>
      </c>
      <c r="O115" s="67">
        <f t="shared" si="70"/>
        <v>0</v>
      </c>
      <c r="P115" s="62"/>
      <c r="Q115" s="62"/>
      <c r="R115" s="62"/>
      <c r="S115" s="62"/>
    </row>
    <row r="116" spans="2:19" ht="12.75" customHeight="1" x14ac:dyDescent="0.2">
      <c r="B116" s="110" t="s">
        <v>124</v>
      </c>
      <c r="C116" s="86">
        <v>0</v>
      </c>
      <c r="D116" s="86">
        <v>0</v>
      </c>
      <c r="E116" s="86">
        <v>0</v>
      </c>
      <c r="F116" s="86">
        <v>0</v>
      </c>
      <c r="G116" s="86">
        <v>0</v>
      </c>
      <c r="H116" s="86">
        <v>0</v>
      </c>
      <c r="I116" s="86">
        <v>0</v>
      </c>
      <c r="J116" s="86">
        <v>0</v>
      </c>
      <c r="K116" s="86">
        <v>0</v>
      </c>
      <c r="L116" s="86">
        <v>0</v>
      </c>
      <c r="M116" s="86">
        <v>0</v>
      </c>
      <c r="N116" s="86">
        <v>0</v>
      </c>
      <c r="O116" s="67">
        <f t="shared" si="70"/>
        <v>0</v>
      </c>
      <c r="P116" s="62"/>
      <c r="Q116" s="62"/>
      <c r="R116" s="62"/>
      <c r="S116" s="62"/>
    </row>
    <row r="117" spans="2:19" ht="12.75" customHeight="1" x14ac:dyDescent="0.2">
      <c r="B117" s="110" t="s">
        <v>183</v>
      </c>
      <c r="C117" s="86">
        <v>0</v>
      </c>
      <c r="D117" s="86">
        <v>0</v>
      </c>
      <c r="E117" s="86">
        <v>0</v>
      </c>
      <c r="F117" s="86">
        <v>0</v>
      </c>
      <c r="G117" s="86">
        <v>0</v>
      </c>
      <c r="H117" s="86">
        <v>0</v>
      </c>
      <c r="I117" s="86">
        <v>0</v>
      </c>
      <c r="J117" s="86">
        <v>0</v>
      </c>
      <c r="K117" s="86">
        <v>0</v>
      </c>
      <c r="L117" s="86">
        <v>0</v>
      </c>
      <c r="M117" s="86">
        <v>0</v>
      </c>
      <c r="N117" s="86">
        <v>0</v>
      </c>
      <c r="O117" s="67">
        <f t="shared" si="70"/>
        <v>0</v>
      </c>
      <c r="P117" s="62"/>
      <c r="Q117" s="62"/>
      <c r="R117" s="62"/>
      <c r="S117" s="62"/>
    </row>
    <row r="118" spans="2:19" ht="12.75" customHeight="1" x14ac:dyDescent="0.2">
      <c r="B118" s="72" t="s">
        <v>77</v>
      </c>
      <c r="C118" s="86">
        <v>0</v>
      </c>
      <c r="D118" s="86">
        <f t="shared" ref="D118:E118" si="98">C118</f>
        <v>0</v>
      </c>
      <c r="E118" s="86">
        <f t="shared" si="98"/>
        <v>0</v>
      </c>
      <c r="F118" s="87"/>
      <c r="G118" s="87">
        <f t="shared" ref="G118:K118" si="99">F118</f>
        <v>0</v>
      </c>
      <c r="H118" s="87">
        <f t="shared" si="99"/>
        <v>0</v>
      </c>
      <c r="I118" s="87">
        <f t="shared" si="99"/>
        <v>0</v>
      </c>
      <c r="J118" s="87">
        <f t="shared" si="99"/>
        <v>0</v>
      </c>
      <c r="K118" s="87">
        <f t="shared" si="99"/>
        <v>0</v>
      </c>
      <c r="L118" s="86">
        <f t="shared" si="73"/>
        <v>0</v>
      </c>
      <c r="M118" s="86">
        <f t="shared" ref="M118:N118" si="100">L118</f>
        <v>0</v>
      </c>
      <c r="N118" s="86">
        <f t="shared" si="100"/>
        <v>0</v>
      </c>
      <c r="O118" s="67">
        <f t="shared" si="70"/>
        <v>0</v>
      </c>
      <c r="P118" s="62"/>
      <c r="Q118" s="62"/>
      <c r="R118" s="62"/>
      <c r="S118" s="62"/>
    </row>
    <row r="119" spans="2:19" ht="12.75" customHeight="1" x14ac:dyDescent="0.2">
      <c r="B119" s="72" t="s">
        <v>78</v>
      </c>
      <c r="C119" s="86">
        <v>0</v>
      </c>
      <c r="D119" s="86">
        <f t="shared" ref="D119:E120" si="101">C119</f>
        <v>0</v>
      </c>
      <c r="E119" s="86">
        <f t="shared" si="101"/>
        <v>0</v>
      </c>
      <c r="F119" s="87"/>
      <c r="G119" s="87">
        <f t="shared" ref="G119:K121" si="102">F119</f>
        <v>0</v>
      </c>
      <c r="H119" s="87">
        <f t="shared" si="102"/>
        <v>0</v>
      </c>
      <c r="I119" s="87">
        <f t="shared" si="102"/>
        <v>0</v>
      </c>
      <c r="J119" s="87">
        <f t="shared" si="102"/>
        <v>0</v>
      </c>
      <c r="K119" s="87">
        <f t="shared" si="102"/>
        <v>0</v>
      </c>
      <c r="L119" s="86">
        <f t="shared" si="73"/>
        <v>0</v>
      </c>
      <c r="M119" s="86">
        <f t="shared" ref="M119:N120" si="103">L119</f>
        <v>0</v>
      </c>
      <c r="N119" s="86">
        <f t="shared" si="103"/>
        <v>0</v>
      </c>
      <c r="O119" s="67">
        <f t="shared" si="70"/>
        <v>0</v>
      </c>
      <c r="P119" s="62"/>
      <c r="Q119" s="62"/>
      <c r="R119" s="62"/>
      <c r="S119" s="62"/>
    </row>
    <row r="120" spans="2:19" ht="12.75" customHeight="1" x14ac:dyDescent="0.2">
      <c r="B120" s="60" t="s">
        <v>110</v>
      </c>
      <c r="C120" s="86">
        <f>'[3]Capacity (kW)'!$I$44</f>
        <v>44</v>
      </c>
      <c r="D120" s="86">
        <f t="shared" si="101"/>
        <v>44</v>
      </c>
      <c r="E120" s="86">
        <f t="shared" si="101"/>
        <v>44</v>
      </c>
      <c r="F120" s="87">
        <f>'[3]Capacity (kW)'!$D$44</f>
        <v>50</v>
      </c>
      <c r="G120" s="87">
        <f t="shared" si="102"/>
        <v>50</v>
      </c>
      <c r="H120" s="87">
        <f t="shared" si="102"/>
        <v>50</v>
      </c>
      <c r="I120" s="87">
        <f t="shared" si="102"/>
        <v>50</v>
      </c>
      <c r="J120" s="87">
        <f t="shared" si="102"/>
        <v>50</v>
      </c>
      <c r="K120" s="87">
        <f t="shared" si="102"/>
        <v>50</v>
      </c>
      <c r="L120" s="86">
        <f t="shared" ref="L120" si="104">E120</f>
        <v>44</v>
      </c>
      <c r="M120" s="86">
        <f t="shared" si="103"/>
        <v>44</v>
      </c>
      <c r="N120" s="86">
        <f t="shared" si="103"/>
        <v>44</v>
      </c>
      <c r="O120" s="67">
        <f t="shared" si="70"/>
        <v>564</v>
      </c>
      <c r="P120" s="62"/>
      <c r="Q120" s="62"/>
      <c r="R120" s="62"/>
      <c r="S120" s="62"/>
    </row>
    <row r="121" spans="2:19" ht="12.75" customHeight="1" x14ac:dyDescent="0.2">
      <c r="B121" s="60" t="s">
        <v>111</v>
      </c>
      <c r="C121" s="86">
        <f>'[3]Capacity (kW)'!$I$46</f>
        <v>43</v>
      </c>
      <c r="D121" s="86">
        <f>C121</f>
        <v>43</v>
      </c>
      <c r="E121" s="86">
        <f>D121</f>
        <v>43</v>
      </c>
      <c r="F121" s="86">
        <f>'[3]Capacity (kW)'!$D$46</f>
        <v>50</v>
      </c>
      <c r="G121" s="86">
        <f>F121</f>
        <v>50</v>
      </c>
      <c r="H121" s="86">
        <f>G121</f>
        <v>50</v>
      </c>
      <c r="I121" s="86">
        <f t="shared" si="102"/>
        <v>50</v>
      </c>
      <c r="J121" s="86">
        <f t="shared" si="102"/>
        <v>50</v>
      </c>
      <c r="K121" s="86">
        <f t="shared" si="102"/>
        <v>50</v>
      </c>
      <c r="L121" s="86">
        <f>C121</f>
        <v>43</v>
      </c>
      <c r="M121" s="86">
        <f t="shared" ref="M121:N121" si="105">D121</f>
        <v>43</v>
      </c>
      <c r="N121" s="86">
        <f t="shared" si="105"/>
        <v>43</v>
      </c>
      <c r="O121" s="67">
        <f t="shared" si="70"/>
        <v>558</v>
      </c>
      <c r="P121" s="62"/>
      <c r="Q121" s="62"/>
      <c r="R121" s="62"/>
      <c r="S121" s="62"/>
    </row>
    <row r="122" spans="2:19" ht="12.75" customHeight="1" x14ac:dyDescent="0.2">
      <c r="B122" s="60" t="s">
        <v>119</v>
      </c>
      <c r="C122" s="86">
        <v>0</v>
      </c>
      <c r="D122" s="86">
        <f t="shared" ref="D122:E122" si="106">C122</f>
        <v>0</v>
      </c>
      <c r="E122" s="86">
        <f t="shared" si="106"/>
        <v>0</v>
      </c>
      <c r="F122" s="87"/>
      <c r="G122" s="87">
        <f t="shared" ref="G122:K122" si="107">F122</f>
        <v>0</v>
      </c>
      <c r="H122" s="87">
        <f t="shared" si="107"/>
        <v>0</v>
      </c>
      <c r="I122" s="87">
        <f t="shared" si="107"/>
        <v>0</v>
      </c>
      <c r="J122" s="87">
        <f t="shared" si="107"/>
        <v>0</v>
      </c>
      <c r="K122" s="87">
        <f t="shared" si="107"/>
        <v>0</v>
      </c>
      <c r="L122" s="86">
        <f t="shared" si="73"/>
        <v>0</v>
      </c>
      <c r="M122" s="86">
        <f t="shared" ref="M122:N122" si="108">L122</f>
        <v>0</v>
      </c>
      <c r="N122" s="86">
        <f t="shared" si="108"/>
        <v>0</v>
      </c>
      <c r="O122" s="67">
        <f t="shared" si="70"/>
        <v>0</v>
      </c>
      <c r="P122" s="62"/>
      <c r="Q122" s="62"/>
      <c r="R122" s="62"/>
      <c r="S122" s="62"/>
    </row>
    <row r="123" spans="2:19" ht="12.75" customHeight="1" x14ac:dyDescent="0.2">
      <c r="B123" s="60" t="s">
        <v>81</v>
      </c>
      <c r="C123" s="86">
        <v>0</v>
      </c>
      <c r="D123" s="86">
        <f t="shared" ref="D123:E123" si="109">C123</f>
        <v>0</v>
      </c>
      <c r="E123" s="86">
        <f t="shared" si="109"/>
        <v>0</v>
      </c>
      <c r="F123" s="87"/>
      <c r="G123" s="87">
        <f t="shared" ref="G123:K123" si="110">F123</f>
        <v>0</v>
      </c>
      <c r="H123" s="87">
        <f t="shared" si="110"/>
        <v>0</v>
      </c>
      <c r="I123" s="87">
        <f t="shared" si="110"/>
        <v>0</v>
      </c>
      <c r="J123" s="87">
        <f t="shared" si="110"/>
        <v>0</v>
      </c>
      <c r="K123" s="87">
        <f t="shared" si="110"/>
        <v>0</v>
      </c>
      <c r="L123" s="86">
        <f t="shared" si="73"/>
        <v>0</v>
      </c>
      <c r="M123" s="86">
        <f t="shared" ref="M123:N123" si="111">L123</f>
        <v>0</v>
      </c>
      <c r="N123" s="86">
        <f t="shared" si="111"/>
        <v>0</v>
      </c>
      <c r="O123" s="67">
        <f t="shared" si="70"/>
        <v>0</v>
      </c>
      <c r="P123" s="62"/>
      <c r="Q123" s="62"/>
      <c r="R123" s="62"/>
      <c r="S123" s="62"/>
    </row>
    <row r="124" spans="2:19" ht="12.75" customHeight="1" x14ac:dyDescent="0.2">
      <c r="B124" s="110" t="s">
        <v>125</v>
      </c>
      <c r="C124" s="86">
        <v>0</v>
      </c>
      <c r="D124" s="86">
        <v>0</v>
      </c>
      <c r="E124" s="86">
        <v>0</v>
      </c>
      <c r="F124" s="86">
        <v>0</v>
      </c>
      <c r="G124" s="86">
        <v>0</v>
      </c>
      <c r="H124" s="86">
        <v>0</v>
      </c>
      <c r="I124" s="86">
        <v>0</v>
      </c>
      <c r="J124" s="86">
        <v>0</v>
      </c>
      <c r="K124" s="86">
        <v>0</v>
      </c>
      <c r="L124" s="86">
        <v>0</v>
      </c>
      <c r="M124" s="86">
        <v>0</v>
      </c>
      <c r="N124" s="86">
        <v>0</v>
      </c>
      <c r="O124" s="67">
        <f t="shared" si="70"/>
        <v>0</v>
      </c>
      <c r="P124" s="62"/>
      <c r="Q124" s="62"/>
      <c r="R124" s="62"/>
      <c r="S124" s="62"/>
    </row>
    <row r="125" spans="2:19" ht="12.75" customHeight="1" x14ac:dyDescent="0.2">
      <c r="B125" s="110" t="s">
        <v>179</v>
      </c>
      <c r="C125" s="86">
        <v>0</v>
      </c>
      <c r="D125" s="86">
        <v>0</v>
      </c>
      <c r="E125" s="86">
        <v>0</v>
      </c>
      <c r="F125" s="86">
        <v>0</v>
      </c>
      <c r="G125" s="86">
        <v>0</v>
      </c>
      <c r="H125" s="86">
        <v>0</v>
      </c>
      <c r="I125" s="86">
        <v>0</v>
      </c>
      <c r="J125" s="86">
        <v>0</v>
      </c>
      <c r="K125" s="86">
        <v>0</v>
      </c>
      <c r="L125" s="86">
        <v>0</v>
      </c>
      <c r="M125" s="86">
        <v>0</v>
      </c>
      <c r="N125" s="86">
        <v>0</v>
      </c>
      <c r="O125" s="67">
        <f t="shared" si="70"/>
        <v>0</v>
      </c>
      <c r="P125" s="62"/>
      <c r="Q125" s="62"/>
      <c r="R125" s="62"/>
      <c r="S125" s="62"/>
    </row>
    <row r="126" spans="2:19" ht="12.75" customHeight="1" x14ac:dyDescent="0.2">
      <c r="B126" s="60" t="s">
        <v>82</v>
      </c>
      <c r="C126" s="86">
        <v>0</v>
      </c>
      <c r="D126" s="86">
        <f t="shared" ref="D126:E126" si="112">C126</f>
        <v>0</v>
      </c>
      <c r="E126" s="86">
        <f t="shared" si="112"/>
        <v>0</v>
      </c>
      <c r="F126" s="87"/>
      <c r="G126" s="87">
        <f t="shared" ref="G126:K126" si="113">F126</f>
        <v>0</v>
      </c>
      <c r="H126" s="87">
        <f t="shared" si="113"/>
        <v>0</v>
      </c>
      <c r="I126" s="87">
        <f t="shared" si="113"/>
        <v>0</v>
      </c>
      <c r="J126" s="87">
        <f t="shared" si="113"/>
        <v>0</v>
      </c>
      <c r="K126" s="87">
        <f t="shared" si="113"/>
        <v>0</v>
      </c>
      <c r="L126" s="86">
        <f t="shared" si="73"/>
        <v>0</v>
      </c>
      <c r="M126" s="86">
        <f t="shared" ref="M126:N126" si="114">L126</f>
        <v>0</v>
      </c>
      <c r="N126" s="86">
        <f t="shared" si="114"/>
        <v>0</v>
      </c>
      <c r="O126" s="67">
        <f t="shared" si="70"/>
        <v>0</v>
      </c>
      <c r="P126" s="62"/>
      <c r="Q126" s="62"/>
      <c r="R126" s="62"/>
      <c r="S126" s="62"/>
    </row>
    <row r="127" spans="2:19" ht="12.75" customHeight="1" x14ac:dyDescent="0.2">
      <c r="B127" s="60" t="s">
        <v>138</v>
      </c>
      <c r="C127" s="86">
        <f>'[3]Capacity (kW)'!$I$58</f>
        <v>38</v>
      </c>
      <c r="D127" s="86">
        <f t="shared" ref="D127:E127" si="115">C127</f>
        <v>38</v>
      </c>
      <c r="E127" s="86">
        <f t="shared" si="115"/>
        <v>38</v>
      </c>
      <c r="F127" s="87">
        <f>'[3]Capacity (kW)'!$D$58</f>
        <v>49</v>
      </c>
      <c r="G127" s="87">
        <f t="shared" ref="G127:K127" si="116">F127</f>
        <v>49</v>
      </c>
      <c r="H127" s="87">
        <f t="shared" si="116"/>
        <v>49</v>
      </c>
      <c r="I127" s="87">
        <f t="shared" si="116"/>
        <v>49</v>
      </c>
      <c r="J127" s="87">
        <f t="shared" si="116"/>
        <v>49</v>
      </c>
      <c r="K127" s="87">
        <f t="shared" si="116"/>
        <v>49</v>
      </c>
      <c r="L127" s="86">
        <f t="shared" si="73"/>
        <v>38</v>
      </c>
      <c r="M127" s="86">
        <f t="shared" ref="M127:N127" si="117">L127</f>
        <v>38</v>
      </c>
      <c r="N127" s="86">
        <f t="shared" si="117"/>
        <v>38</v>
      </c>
      <c r="O127" s="67">
        <f t="shared" si="70"/>
        <v>522</v>
      </c>
      <c r="P127" s="62"/>
      <c r="Q127" s="62"/>
      <c r="R127" s="62"/>
      <c r="S127" s="62"/>
    </row>
    <row r="128" spans="2:19" ht="12.75" customHeight="1" x14ac:dyDescent="0.2">
      <c r="B128" s="60" t="s">
        <v>112</v>
      </c>
      <c r="C128" s="86">
        <f>'[3]Capacity (kW)'!$I$60</f>
        <v>177</v>
      </c>
      <c r="D128" s="86">
        <f t="shared" ref="D128:D133" si="118">C128</f>
        <v>177</v>
      </c>
      <c r="E128" s="86">
        <f t="shared" ref="E128:E133" si="119">D128</f>
        <v>177</v>
      </c>
      <c r="F128" s="87">
        <f>'[3]Capacity (kW)'!$D$60</f>
        <v>189</v>
      </c>
      <c r="G128" s="87">
        <f t="shared" ref="G128:G133" si="120">F128</f>
        <v>189</v>
      </c>
      <c r="H128" s="87">
        <f t="shared" ref="H128:H133" si="121">G128</f>
        <v>189</v>
      </c>
      <c r="I128" s="87">
        <f t="shared" ref="I128:I133" si="122">H128</f>
        <v>189</v>
      </c>
      <c r="J128" s="87">
        <f t="shared" ref="J128:J133" si="123">I128</f>
        <v>189</v>
      </c>
      <c r="K128" s="87">
        <f t="shared" ref="K128:K133" si="124">J128</f>
        <v>189</v>
      </c>
      <c r="L128" s="86">
        <f t="shared" ref="L128:L133" si="125">E128</f>
        <v>177</v>
      </c>
      <c r="M128" s="86">
        <f t="shared" ref="M128:M133" si="126">L128</f>
        <v>177</v>
      </c>
      <c r="N128" s="86">
        <f t="shared" ref="N128:N133" si="127">M128</f>
        <v>177</v>
      </c>
      <c r="O128" s="67">
        <f t="shared" si="70"/>
        <v>2196</v>
      </c>
      <c r="P128" s="62"/>
      <c r="Q128" s="62"/>
      <c r="R128" s="62"/>
      <c r="S128" s="62"/>
    </row>
    <row r="129" spans="2:19" ht="12.75" customHeight="1" x14ac:dyDescent="0.2">
      <c r="B129" s="60" t="s">
        <v>113</v>
      </c>
      <c r="C129" s="86">
        <f>'[3]Capacity (kW)'!$I$62</f>
        <v>15</v>
      </c>
      <c r="D129" s="86">
        <f t="shared" si="118"/>
        <v>15</v>
      </c>
      <c r="E129" s="86">
        <f t="shared" si="119"/>
        <v>15</v>
      </c>
      <c r="F129" s="87">
        <f>'[3]Capacity (kW)'!$D$62</f>
        <v>18</v>
      </c>
      <c r="G129" s="87">
        <f t="shared" si="120"/>
        <v>18</v>
      </c>
      <c r="H129" s="87">
        <f t="shared" si="121"/>
        <v>18</v>
      </c>
      <c r="I129" s="87">
        <f t="shared" si="122"/>
        <v>18</v>
      </c>
      <c r="J129" s="87">
        <f t="shared" si="123"/>
        <v>18</v>
      </c>
      <c r="K129" s="87">
        <f t="shared" si="124"/>
        <v>18</v>
      </c>
      <c r="L129" s="86">
        <f t="shared" si="125"/>
        <v>15</v>
      </c>
      <c r="M129" s="86">
        <f t="shared" si="126"/>
        <v>15</v>
      </c>
      <c r="N129" s="86">
        <f t="shared" si="127"/>
        <v>15</v>
      </c>
      <c r="O129" s="67">
        <f t="shared" si="70"/>
        <v>198</v>
      </c>
      <c r="P129" s="62"/>
      <c r="Q129" s="62"/>
      <c r="R129" s="62"/>
      <c r="S129" s="62"/>
    </row>
    <row r="130" spans="2:19" ht="12.75" customHeight="1" x14ac:dyDescent="0.2">
      <c r="B130" s="60" t="s">
        <v>114</v>
      </c>
      <c r="C130" s="86">
        <f>'[3]Capacity (kW)'!$I$64</f>
        <v>68</v>
      </c>
      <c r="D130" s="86">
        <f t="shared" si="118"/>
        <v>68</v>
      </c>
      <c r="E130" s="86">
        <f t="shared" si="119"/>
        <v>68</v>
      </c>
      <c r="F130" s="87">
        <f>'[3]Capacity (kW)'!$D$64</f>
        <v>76</v>
      </c>
      <c r="G130" s="87">
        <f t="shared" si="120"/>
        <v>76</v>
      </c>
      <c r="H130" s="87">
        <f t="shared" si="121"/>
        <v>76</v>
      </c>
      <c r="I130" s="87">
        <f t="shared" si="122"/>
        <v>76</v>
      </c>
      <c r="J130" s="87">
        <f t="shared" si="123"/>
        <v>76</v>
      </c>
      <c r="K130" s="87">
        <f t="shared" si="124"/>
        <v>76</v>
      </c>
      <c r="L130" s="86">
        <f t="shared" si="125"/>
        <v>68</v>
      </c>
      <c r="M130" s="86">
        <f t="shared" si="126"/>
        <v>68</v>
      </c>
      <c r="N130" s="86">
        <f t="shared" si="127"/>
        <v>68</v>
      </c>
      <c r="O130" s="67">
        <f t="shared" si="70"/>
        <v>864</v>
      </c>
      <c r="P130" s="62"/>
      <c r="Q130" s="62"/>
      <c r="R130" s="62"/>
      <c r="S130" s="62"/>
    </row>
    <row r="131" spans="2:19" ht="12.75" customHeight="1" x14ac:dyDescent="0.2">
      <c r="B131" s="110" t="s">
        <v>192</v>
      </c>
      <c r="C131" s="86">
        <v>0</v>
      </c>
      <c r="D131" s="86">
        <f t="shared" si="118"/>
        <v>0</v>
      </c>
      <c r="E131" s="86">
        <f t="shared" si="119"/>
        <v>0</v>
      </c>
      <c r="F131" s="87"/>
      <c r="G131" s="87">
        <f t="shared" si="120"/>
        <v>0</v>
      </c>
      <c r="H131" s="87">
        <f t="shared" si="121"/>
        <v>0</v>
      </c>
      <c r="I131" s="87">
        <f t="shared" si="122"/>
        <v>0</v>
      </c>
      <c r="J131" s="87">
        <f t="shared" si="123"/>
        <v>0</v>
      </c>
      <c r="K131" s="87">
        <f t="shared" si="124"/>
        <v>0</v>
      </c>
      <c r="L131" s="86">
        <f t="shared" si="125"/>
        <v>0</v>
      </c>
      <c r="M131" s="86">
        <f t="shared" si="126"/>
        <v>0</v>
      </c>
      <c r="N131" s="86">
        <f t="shared" si="127"/>
        <v>0</v>
      </c>
      <c r="O131" s="67">
        <f t="shared" si="70"/>
        <v>0</v>
      </c>
      <c r="P131" s="62"/>
      <c r="Q131" s="62"/>
      <c r="R131" s="62"/>
      <c r="S131" s="62"/>
    </row>
    <row r="132" spans="2:19" ht="12.75" customHeight="1" x14ac:dyDescent="0.2">
      <c r="B132" s="60" t="s">
        <v>139</v>
      </c>
      <c r="C132" s="86">
        <v>0</v>
      </c>
      <c r="D132" s="86">
        <f t="shared" si="118"/>
        <v>0</v>
      </c>
      <c r="E132" s="86">
        <f t="shared" si="119"/>
        <v>0</v>
      </c>
      <c r="F132" s="87">
        <v>0</v>
      </c>
      <c r="G132" s="87">
        <f t="shared" si="120"/>
        <v>0</v>
      </c>
      <c r="H132" s="87">
        <f t="shared" si="121"/>
        <v>0</v>
      </c>
      <c r="I132" s="87">
        <f t="shared" si="122"/>
        <v>0</v>
      </c>
      <c r="J132" s="87">
        <f t="shared" si="123"/>
        <v>0</v>
      </c>
      <c r="K132" s="87">
        <f t="shared" si="124"/>
        <v>0</v>
      </c>
      <c r="L132" s="86">
        <f t="shared" si="125"/>
        <v>0</v>
      </c>
      <c r="M132" s="86">
        <f t="shared" si="126"/>
        <v>0</v>
      </c>
      <c r="N132" s="86">
        <f t="shared" si="127"/>
        <v>0</v>
      </c>
      <c r="O132" s="67">
        <f t="shared" si="70"/>
        <v>0</v>
      </c>
      <c r="P132" s="62"/>
      <c r="Q132" s="62"/>
      <c r="R132" s="62"/>
      <c r="S132" s="62"/>
    </row>
    <row r="133" spans="2:19" ht="12.75" customHeight="1" x14ac:dyDescent="0.2">
      <c r="B133" s="60" t="s">
        <v>140</v>
      </c>
      <c r="C133" s="86">
        <f>'[3]Capacity (kW)'!$I$66</f>
        <v>122</v>
      </c>
      <c r="D133" s="86">
        <f t="shared" si="118"/>
        <v>122</v>
      </c>
      <c r="E133" s="86">
        <f t="shared" si="119"/>
        <v>122</v>
      </c>
      <c r="F133" s="87">
        <f>'[3]Capacity (kW)'!$D$66</f>
        <v>143</v>
      </c>
      <c r="G133" s="87">
        <f t="shared" si="120"/>
        <v>143</v>
      </c>
      <c r="H133" s="87">
        <f t="shared" si="121"/>
        <v>143</v>
      </c>
      <c r="I133" s="87">
        <f t="shared" si="122"/>
        <v>143</v>
      </c>
      <c r="J133" s="87">
        <f t="shared" si="123"/>
        <v>143</v>
      </c>
      <c r="K133" s="87">
        <f t="shared" si="124"/>
        <v>143</v>
      </c>
      <c r="L133" s="86">
        <f t="shared" si="125"/>
        <v>122</v>
      </c>
      <c r="M133" s="86">
        <f t="shared" si="126"/>
        <v>122</v>
      </c>
      <c r="N133" s="86">
        <f t="shared" si="127"/>
        <v>122</v>
      </c>
      <c r="O133" s="67">
        <f t="shared" si="70"/>
        <v>1590</v>
      </c>
      <c r="P133" s="62"/>
      <c r="Q133" s="62"/>
      <c r="R133" s="62"/>
      <c r="S133" s="62"/>
    </row>
    <row r="134" spans="2:19" ht="12.75" customHeight="1" x14ac:dyDescent="0.2">
      <c r="B134" s="110" t="s">
        <v>126</v>
      </c>
      <c r="C134" s="86">
        <v>0</v>
      </c>
      <c r="D134" s="86">
        <f t="shared" ref="D134:E134" si="128">C134</f>
        <v>0</v>
      </c>
      <c r="E134" s="86">
        <f t="shared" si="128"/>
        <v>0</v>
      </c>
      <c r="F134" s="87"/>
      <c r="G134" s="87">
        <f t="shared" ref="G134:K134" si="129">F134</f>
        <v>0</v>
      </c>
      <c r="H134" s="87">
        <f t="shared" si="129"/>
        <v>0</v>
      </c>
      <c r="I134" s="87">
        <f t="shared" si="129"/>
        <v>0</v>
      </c>
      <c r="J134" s="87">
        <f t="shared" si="129"/>
        <v>0</v>
      </c>
      <c r="K134" s="87">
        <f t="shared" si="129"/>
        <v>0</v>
      </c>
      <c r="L134" s="86">
        <f t="shared" si="73"/>
        <v>0</v>
      </c>
      <c r="M134" s="86">
        <f t="shared" ref="M134:N134" si="130">L134</f>
        <v>0</v>
      </c>
      <c r="N134" s="86">
        <f t="shared" si="130"/>
        <v>0</v>
      </c>
      <c r="O134" s="67">
        <f t="shared" si="70"/>
        <v>0</v>
      </c>
      <c r="P134" s="62"/>
      <c r="Q134" s="62"/>
      <c r="R134" s="62"/>
      <c r="S134" s="62"/>
    </row>
    <row r="135" spans="2:19" ht="12.75" customHeight="1" x14ac:dyDescent="0.2">
      <c r="B135" s="60" t="s">
        <v>93</v>
      </c>
      <c r="C135" s="86">
        <f>'[3]Capacity (kW)'!$I$74</f>
        <v>332</v>
      </c>
      <c r="D135" s="86">
        <f t="shared" ref="D135:E135" si="131">C135</f>
        <v>332</v>
      </c>
      <c r="E135" s="86">
        <f t="shared" si="131"/>
        <v>332</v>
      </c>
      <c r="F135" s="87">
        <f>'[3]Capacity (kW)'!$D$74</f>
        <v>384</v>
      </c>
      <c r="G135" s="87">
        <f t="shared" ref="G135:K135" si="132">F135</f>
        <v>384</v>
      </c>
      <c r="H135" s="87">
        <f t="shared" si="132"/>
        <v>384</v>
      </c>
      <c r="I135" s="87">
        <f t="shared" si="132"/>
        <v>384</v>
      </c>
      <c r="J135" s="87">
        <f t="shared" si="132"/>
        <v>384</v>
      </c>
      <c r="K135" s="87">
        <f t="shared" si="132"/>
        <v>384</v>
      </c>
      <c r="L135" s="86">
        <f t="shared" si="73"/>
        <v>332</v>
      </c>
      <c r="M135" s="86">
        <f t="shared" ref="M135:N135" si="133">L135</f>
        <v>332</v>
      </c>
      <c r="N135" s="86">
        <f t="shared" si="133"/>
        <v>332</v>
      </c>
      <c r="O135" s="67">
        <f t="shared" si="70"/>
        <v>4296</v>
      </c>
      <c r="P135" s="62"/>
      <c r="Q135" s="62"/>
      <c r="R135" s="62"/>
      <c r="S135" s="62"/>
    </row>
    <row r="136" spans="2:19" ht="12.75" customHeight="1" x14ac:dyDescent="0.2">
      <c r="B136" s="60" t="s">
        <v>83</v>
      </c>
      <c r="C136" s="86">
        <v>0</v>
      </c>
      <c r="D136" s="86">
        <f t="shared" ref="D136:E136" si="134">C136</f>
        <v>0</v>
      </c>
      <c r="E136" s="86">
        <f t="shared" si="134"/>
        <v>0</v>
      </c>
      <c r="F136" s="87"/>
      <c r="G136" s="87">
        <f t="shared" ref="G136:K136" si="135">F136</f>
        <v>0</v>
      </c>
      <c r="H136" s="87">
        <f t="shared" si="135"/>
        <v>0</v>
      </c>
      <c r="I136" s="87">
        <f t="shared" si="135"/>
        <v>0</v>
      </c>
      <c r="J136" s="87">
        <f t="shared" si="135"/>
        <v>0</v>
      </c>
      <c r="K136" s="87">
        <f t="shared" si="135"/>
        <v>0</v>
      </c>
      <c r="L136" s="86">
        <f t="shared" si="73"/>
        <v>0</v>
      </c>
      <c r="M136" s="86">
        <f t="shared" ref="M136:N136" si="136">L136</f>
        <v>0</v>
      </c>
      <c r="N136" s="86">
        <f t="shared" si="136"/>
        <v>0</v>
      </c>
      <c r="O136" s="67">
        <f t="shared" si="70"/>
        <v>0</v>
      </c>
      <c r="P136" s="62"/>
      <c r="Q136" s="62"/>
      <c r="R136" s="62"/>
      <c r="S136" s="62"/>
    </row>
    <row r="137" spans="2:19" ht="12.75" customHeight="1" x14ac:dyDescent="0.2">
      <c r="B137" s="72" t="s">
        <v>84</v>
      </c>
      <c r="C137" s="86">
        <v>0</v>
      </c>
      <c r="D137" s="86">
        <f t="shared" ref="D137:E137" si="137">C137</f>
        <v>0</v>
      </c>
      <c r="E137" s="86">
        <f t="shared" si="137"/>
        <v>0</v>
      </c>
      <c r="F137" s="87"/>
      <c r="G137" s="87">
        <f t="shared" ref="G137:K137" si="138">F137</f>
        <v>0</v>
      </c>
      <c r="H137" s="87">
        <f t="shared" si="138"/>
        <v>0</v>
      </c>
      <c r="I137" s="87">
        <f t="shared" si="138"/>
        <v>0</v>
      </c>
      <c r="J137" s="87">
        <f t="shared" si="138"/>
        <v>0</v>
      </c>
      <c r="K137" s="87">
        <f t="shared" si="138"/>
        <v>0</v>
      </c>
      <c r="L137" s="86">
        <f t="shared" si="73"/>
        <v>0</v>
      </c>
      <c r="M137" s="86">
        <f t="shared" ref="M137:N137" si="139">L137</f>
        <v>0</v>
      </c>
      <c r="N137" s="86">
        <f t="shared" si="139"/>
        <v>0</v>
      </c>
      <c r="O137" s="67">
        <f t="shared" si="70"/>
        <v>0</v>
      </c>
      <c r="P137" s="62"/>
      <c r="Q137" s="62"/>
      <c r="R137" s="62"/>
      <c r="S137" s="62"/>
    </row>
    <row r="138" spans="2:19" ht="12.75" customHeight="1" x14ac:dyDescent="0.2">
      <c r="B138" s="60" t="s">
        <v>115</v>
      </c>
      <c r="C138" s="86">
        <f>'[3]Capacity (kW)'!$I$80</f>
        <v>59</v>
      </c>
      <c r="D138" s="86">
        <f t="shared" ref="D138:E138" si="140">C138</f>
        <v>59</v>
      </c>
      <c r="E138" s="86">
        <f t="shared" si="140"/>
        <v>59</v>
      </c>
      <c r="F138" s="87">
        <f>'[3]Capacity (kW)'!$D$80</f>
        <v>68</v>
      </c>
      <c r="G138" s="87">
        <f t="shared" ref="G138:K138" si="141">F138</f>
        <v>68</v>
      </c>
      <c r="H138" s="87">
        <f t="shared" si="141"/>
        <v>68</v>
      </c>
      <c r="I138" s="87">
        <f t="shared" si="141"/>
        <v>68</v>
      </c>
      <c r="J138" s="87">
        <f t="shared" si="141"/>
        <v>68</v>
      </c>
      <c r="K138" s="87">
        <f t="shared" si="141"/>
        <v>68</v>
      </c>
      <c r="L138" s="86">
        <f t="shared" si="73"/>
        <v>59</v>
      </c>
      <c r="M138" s="86">
        <f t="shared" ref="M138:N138" si="142">L138</f>
        <v>59</v>
      </c>
      <c r="N138" s="86">
        <f t="shared" si="142"/>
        <v>59</v>
      </c>
      <c r="O138" s="67">
        <f t="shared" si="70"/>
        <v>762</v>
      </c>
      <c r="P138" s="62"/>
      <c r="Q138" s="62"/>
      <c r="R138" s="62"/>
      <c r="S138" s="62"/>
    </row>
    <row r="139" spans="2:19" ht="12.75" customHeight="1" x14ac:dyDescent="0.2">
      <c r="B139" s="72" t="s">
        <v>85</v>
      </c>
      <c r="C139" s="86">
        <v>0</v>
      </c>
      <c r="D139" s="86">
        <f t="shared" ref="D139:E139" si="143">C139</f>
        <v>0</v>
      </c>
      <c r="E139" s="86">
        <f t="shared" si="143"/>
        <v>0</v>
      </c>
      <c r="F139" s="87"/>
      <c r="G139" s="87">
        <f t="shared" ref="G139:K139" si="144">F139</f>
        <v>0</v>
      </c>
      <c r="H139" s="87">
        <f t="shared" si="144"/>
        <v>0</v>
      </c>
      <c r="I139" s="87">
        <f t="shared" si="144"/>
        <v>0</v>
      </c>
      <c r="J139" s="87">
        <f t="shared" si="144"/>
        <v>0</v>
      </c>
      <c r="K139" s="87">
        <f t="shared" si="144"/>
        <v>0</v>
      </c>
      <c r="L139" s="86">
        <f t="shared" si="73"/>
        <v>0</v>
      </c>
      <c r="M139" s="86">
        <f t="shared" ref="M139:N139" si="145">L139</f>
        <v>0</v>
      </c>
      <c r="N139" s="86">
        <f t="shared" si="145"/>
        <v>0</v>
      </c>
      <c r="O139" s="67">
        <f t="shared" si="70"/>
        <v>0</v>
      </c>
      <c r="P139" s="62"/>
      <c r="Q139" s="62"/>
      <c r="R139" s="62"/>
      <c r="S139" s="62"/>
    </row>
    <row r="140" spans="2:19" ht="12.75" customHeight="1" x14ac:dyDescent="0.2">
      <c r="B140" s="60" t="s">
        <v>120</v>
      </c>
      <c r="C140" s="86">
        <v>0</v>
      </c>
      <c r="D140" s="86">
        <f t="shared" ref="D140:E140" si="146">C140</f>
        <v>0</v>
      </c>
      <c r="E140" s="86">
        <f t="shared" si="146"/>
        <v>0</v>
      </c>
      <c r="F140" s="87"/>
      <c r="G140" s="87">
        <f t="shared" ref="G140:K140" si="147">F140</f>
        <v>0</v>
      </c>
      <c r="H140" s="87">
        <f t="shared" si="147"/>
        <v>0</v>
      </c>
      <c r="I140" s="87">
        <f t="shared" si="147"/>
        <v>0</v>
      </c>
      <c r="J140" s="87">
        <f t="shared" si="147"/>
        <v>0</v>
      </c>
      <c r="K140" s="87">
        <f t="shared" si="147"/>
        <v>0</v>
      </c>
      <c r="L140" s="86">
        <f t="shared" si="73"/>
        <v>0</v>
      </c>
      <c r="M140" s="86">
        <f t="shared" ref="M140:N140" si="148">L140</f>
        <v>0</v>
      </c>
      <c r="N140" s="86">
        <f t="shared" si="148"/>
        <v>0</v>
      </c>
      <c r="O140" s="67">
        <f t="shared" si="70"/>
        <v>0</v>
      </c>
      <c r="P140" s="62"/>
      <c r="Q140" s="62"/>
      <c r="R140" s="62"/>
      <c r="S140" s="62"/>
    </row>
    <row r="141" spans="2:19" ht="12.75" customHeight="1" x14ac:dyDescent="0.2">
      <c r="B141" s="110" t="s">
        <v>173</v>
      </c>
      <c r="C141" s="86">
        <f>'[3]Capacity (kW)'!$I$88</f>
        <v>260</v>
      </c>
      <c r="D141" s="86">
        <f t="shared" ref="D141:E141" si="149">C141</f>
        <v>260</v>
      </c>
      <c r="E141" s="86">
        <f t="shared" si="149"/>
        <v>260</v>
      </c>
      <c r="F141" s="87">
        <f>'[3]Capacity (kW)'!$D$88</f>
        <v>299</v>
      </c>
      <c r="G141" s="87">
        <f t="shared" ref="G141:K141" si="150">F141</f>
        <v>299</v>
      </c>
      <c r="H141" s="87">
        <f t="shared" si="150"/>
        <v>299</v>
      </c>
      <c r="I141" s="87">
        <f t="shared" si="150"/>
        <v>299</v>
      </c>
      <c r="J141" s="87">
        <f t="shared" si="150"/>
        <v>299</v>
      </c>
      <c r="K141" s="87">
        <f t="shared" si="150"/>
        <v>299</v>
      </c>
      <c r="L141" s="86">
        <f t="shared" si="73"/>
        <v>260</v>
      </c>
      <c r="M141" s="86">
        <f t="shared" ref="M141:N141" si="151">L141</f>
        <v>260</v>
      </c>
      <c r="N141" s="86">
        <f t="shared" si="151"/>
        <v>260</v>
      </c>
      <c r="O141" s="67">
        <f t="shared" si="70"/>
        <v>3354</v>
      </c>
      <c r="P141" s="62"/>
      <c r="Q141" s="62"/>
      <c r="R141" s="62"/>
      <c r="S141" s="62"/>
    </row>
    <row r="142" spans="2:19" ht="12.75" customHeight="1" x14ac:dyDescent="0.2">
      <c r="B142" s="110" t="s">
        <v>172</v>
      </c>
      <c r="C142" s="86">
        <v>0</v>
      </c>
      <c r="D142" s="86">
        <f t="shared" ref="D142:E142" si="152">C142</f>
        <v>0</v>
      </c>
      <c r="E142" s="86">
        <f t="shared" si="152"/>
        <v>0</v>
      </c>
      <c r="F142" s="87">
        <v>0</v>
      </c>
      <c r="G142" s="87">
        <f t="shared" ref="G142:K142" si="153">F142</f>
        <v>0</v>
      </c>
      <c r="H142" s="87">
        <f t="shared" si="153"/>
        <v>0</v>
      </c>
      <c r="I142" s="87">
        <f t="shared" si="153"/>
        <v>0</v>
      </c>
      <c r="J142" s="87">
        <f t="shared" si="153"/>
        <v>0</v>
      </c>
      <c r="K142" s="87">
        <f t="shared" si="153"/>
        <v>0</v>
      </c>
      <c r="L142" s="86">
        <f t="shared" si="73"/>
        <v>0</v>
      </c>
      <c r="M142" s="86">
        <f t="shared" ref="M142:N142" si="154">L142</f>
        <v>0</v>
      </c>
      <c r="N142" s="86">
        <f t="shared" si="154"/>
        <v>0</v>
      </c>
      <c r="O142" s="67">
        <f t="shared" si="70"/>
        <v>0</v>
      </c>
      <c r="P142" s="62"/>
      <c r="Q142" s="62"/>
      <c r="R142" s="62"/>
      <c r="S142" s="62"/>
    </row>
    <row r="143" spans="2:19" ht="12.75" customHeight="1" x14ac:dyDescent="0.2">
      <c r="B143" s="60" t="s">
        <v>87</v>
      </c>
      <c r="C143" s="86">
        <v>0</v>
      </c>
      <c r="D143" s="86">
        <f t="shared" ref="D143:E143" si="155">C143</f>
        <v>0</v>
      </c>
      <c r="E143" s="86">
        <f t="shared" si="155"/>
        <v>0</v>
      </c>
      <c r="F143" s="87">
        <v>0</v>
      </c>
      <c r="G143" s="87">
        <f t="shared" ref="G143:K143" si="156">F143</f>
        <v>0</v>
      </c>
      <c r="H143" s="87">
        <f t="shared" si="156"/>
        <v>0</v>
      </c>
      <c r="I143" s="87">
        <f t="shared" si="156"/>
        <v>0</v>
      </c>
      <c r="J143" s="87">
        <f t="shared" si="156"/>
        <v>0</v>
      </c>
      <c r="K143" s="87">
        <f t="shared" si="156"/>
        <v>0</v>
      </c>
      <c r="L143" s="86">
        <f t="shared" si="73"/>
        <v>0</v>
      </c>
      <c r="M143" s="86">
        <f t="shared" ref="M143:N143" si="157">L143</f>
        <v>0</v>
      </c>
      <c r="N143" s="86">
        <f t="shared" si="157"/>
        <v>0</v>
      </c>
      <c r="O143" s="67">
        <f t="shared" si="70"/>
        <v>0</v>
      </c>
      <c r="P143" s="62"/>
      <c r="Q143" s="62"/>
      <c r="R143" s="62"/>
      <c r="S143" s="62"/>
    </row>
    <row r="144" spans="2:19" ht="12.75" customHeight="1" x14ac:dyDescent="0.2">
      <c r="B144" s="60" t="s">
        <v>94</v>
      </c>
      <c r="C144" s="86">
        <f>'[3]Capacity (kW)'!$I$94</f>
        <v>134</v>
      </c>
      <c r="D144" s="86">
        <f t="shared" ref="D144:E145" si="158">C144</f>
        <v>134</v>
      </c>
      <c r="E144" s="86">
        <f t="shared" si="158"/>
        <v>134</v>
      </c>
      <c r="F144" s="87">
        <f>'[3]Capacity (kW)'!$D$94</f>
        <v>154</v>
      </c>
      <c r="G144" s="87">
        <f t="shared" ref="G144:K145" si="159">F144</f>
        <v>154</v>
      </c>
      <c r="H144" s="87">
        <f t="shared" si="159"/>
        <v>154</v>
      </c>
      <c r="I144" s="87">
        <f t="shared" si="159"/>
        <v>154</v>
      </c>
      <c r="J144" s="87">
        <f t="shared" si="159"/>
        <v>154</v>
      </c>
      <c r="K144" s="87">
        <f t="shared" si="159"/>
        <v>154</v>
      </c>
      <c r="L144" s="86">
        <f t="shared" si="73"/>
        <v>134</v>
      </c>
      <c r="M144" s="86">
        <f t="shared" ref="M144:N145" si="160">L144</f>
        <v>134</v>
      </c>
      <c r="N144" s="86">
        <f t="shared" si="160"/>
        <v>134</v>
      </c>
      <c r="O144" s="67">
        <f t="shared" si="70"/>
        <v>1728</v>
      </c>
      <c r="P144" s="62"/>
      <c r="Q144" s="62"/>
      <c r="R144" s="62"/>
      <c r="S144" s="62"/>
    </row>
    <row r="145" spans="2:19" ht="12.75" customHeight="1" x14ac:dyDescent="0.2">
      <c r="B145" s="60" t="s">
        <v>141</v>
      </c>
      <c r="C145" s="117">
        <f>'[3]Capacity (kW)'!$I$96</f>
        <v>43</v>
      </c>
      <c r="D145" s="117">
        <f t="shared" si="158"/>
        <v>43</v>
      </c>
      <c r="E145" s="117">
        <f t="shared" si="158"/>
        <v>43</v>
      </c>
      <c r="F145" s="118">
        <f>'[3]Capacity (kW)'!$D$96</f>
        <v>51</v>
      </c>
      <c r="G145" s="118">
        <f>F145</f>
        <v>51</v>
      </c>
      <c r="H145" s="118">
        <f t="shared" si="159"/>
        <v>51</v>
      </c>
      <c r="I145" s="118">
        <f t="shared" si="159"/>
        <v>51</v>
      </c>
      <c r="J145" s="118">
        <f t="shared" si="159"/>
        <v>51</v>
      </c>
      <c r="K145" s="118">
        <f t="shared" si="159"/>
        <v>51</v>
      </c>
      <c r="L145" s="117">
        <f t="shared" si="73"/>
        <v>43</v>
      </c>
      <c r="M145" s="117">
        <f t="shared" si="160"/>
        <v>43</v>
      </c>
      <c r="N145" s="117">
        <f t="shared" si="160"/>
        <v>43</v>
      </c>
      <c r="O145" s="119">
        <f t="shared" si="70"/>
        <v>564</v>
      </c>
      <c r="P145" s="62"/>
      <c r="Q145" s="62"/>
      <c r="R145" s="62"/>
      <c r="S145" s="62"/>
    </row>
    <row r="146" spans="2:19" ht="12.75" customHeight="1" x14ac:dyDescent="0.2">
      <c r="B146" s="110" t="s">
        <v>127</v>
      </c>
      <c r="C146" s="117">
        <v>0</v>
      </c>
      <c r="D146" s="117">
        <v>0</v>
      </c>
      <c r="E146" s="117">
        <v>0</v>
      </c>
      <c r="F146" s="117">
        <v>0</v>
      </c>
      <c r="G146" s="117">
        <v>0</v>
      </c>
      <c r="H146" s="117">
        <v>0</v>
      </c>
      <c r="I146" s="117">
        <v>0</v>
      </c>
      <c r="J146" s="117">
        <v>0</v>
      </c>
      <c r="K146" s="117">
        <v>0</v>
      </c>
      <c r="L146" s="117">
        <v>0</v>
      </c>
      <c r="M146" s="117">
        <v>0</v>
      </c>
      <c r="N146" s="117">
        <v>0</v>
      </c>
      <c r="O146" s="119">
        <f t="shared" si="70"/>
        <v>0</v>
      </c>
      <c r="P146" s="62"/>
      <c r="Q146" s="62"/>
      <c r="R146" s="62"/>
      <c r="S146" s="62"/>
    </row>
    <row r="147" spans="2:19" ht="12.75" customHeight="1" x14ac:dyDescent="0.2">
      <c r="B147" s="110" t="s">
        <v>88</v>
      </c>
      <c r="C147" s="117">
        <v>0</v>
      </c>
      <c r="D147" s="117">
        <v>0</v>
      </c>
      <c r="E147" s="117">
        <v>0</v>
      </c>
      <c r="F147" s="117">
        <v>0</v>
      </c>
      <c r="G147" s="117">
        <v>0</v>
      </c>
      <c r="H147" s="117">
        <v>0</v>
      </c>
      <c r="I147" s="117">
        <v>0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9">
        <f t="shared" si="70"/>
        <v>0</v>
      </c>
      <c r="P147" s="62"/>
      <c r="Q147" s="62"/>
      <c r="R147" s="62"/>
      <c r="S147" s="62"/>
    </row>
    <row r="148" spans="2:19" ht="12.75" customHeight="1" x14ac:dyDescent="0.2">
      <c r="B148" s="110" t="s">
        <v>89</v>
      </c>
      <c r="C148" s="88">
        <v>0</v>
      </c>
      <c r="D148" s="88">
        <v>0</v>
      </c>
      <c r="E148" s="88">
        <v>0</v>
      </c>
      <c r="F148" s="88">
        <v>0</v>
      </c>
      <c r="G148" s="88">
        <v>0</v>
      </c>
      <c r="H148" s="88">
        <v>0</v>
      </c>
      <c r="I148" s="88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68">
        <f t="shared" si="70"/>
        <v>0</v>
      </c>
      <c r="P148" s="62"/>
      <c r="Q148" s="62"/>
      <c r="R148" s="62"/>
      <c r="S148" s="62"/>
    </row>
    <row r="149" spans="2:19" ht="12.75" customHeight="1" x14ac:dyDescent="0.2">
      <c r="B149" s="60" t="s">
        <v>143</v>
      </c>
      <c r="C149" s="66">
        <f>SUM(C104:C148)</f>
        <v>2018</v>
      </c>
      <c r="D149" s="66">
        <f t="shared" ref="D149:O149" si="161">SUM(D104:D148)</f>
        <v>2018</v>
      </c>
      <c r="E149" s="66">
        <f t="shared" si="161"/>
        <v>2018</v>
      </c>
      <c r="F149" s="66">
        <f t="shared" si="161"/>
        <v>2304</v>
      </c>
      <c r="G149" s="66">
        <f t="shared" si="161"/>
        <v>2304</v>
      </c>
      <c r="H149" s="66">
        <f t="shared" si="161"/>
        <v>2304</v>
      </c>
      <c r="I149" s="66">
        <f t="shared" si="161"/>
        <v>2304</v>
      </c>
      <c r="J149" s="66">
        <f t="shared" si="161"/>
        <v>2304</v>
      </c>
      <c r="K149" s="66">
        <f t="shared" si="161"/>
        <v>2304</v>
      </c>
      <c r="L149" s="66">
        <f t="shared" si="161"/>
        <v>2018</v>
      </c>
      <c r="M149" s="66">
        <f t="shared" si="161"/>
        <v>2018</v>
      </c>
      <c r="N149" s="66">
        <f t="shared" si="161"/>
        <v>2018</v>
      </c>
      <c r="O149" s="66">
        <f t="shared" si="161"/>
        <v>25932</v>
      </c>
      <c r="P149" s="62"/>
      <c r="Q149" s="62"/>
      <c r="R149" s="62"/>
      <c r="S149" s="62"/>
    </row>
    <row r="150" spans="2:19" ht="12.75" customHeight="1" x14ac:dyDescent="0.2">
      <c r="B150" s="60"/>
      <c r="C150" s="60"/>
      <c r="D150" s="60"/>
      <c r="E150" s="60"/>
      <c r="F150" s="61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</row>
    <row r="151" spans="2:19" ht="12.75" customHeight="1" x14ac:dyDescent="0.2">
      <c r="B151" s="60" t="s">
        <v>145</v>
      </c>
      <c r="C151" s="71">
        <f t="shared" ref="C151:O151" si="162">C53/10</f>
        <v>0.54299999999999993</v>
      </c>
      <c r="D151" s="71">
        <f t="shared" si="162"/>
        <v>0.54299999999999993</v>
      </c>
      <c r="E151" s="71">
        <f t="shared" si="162"/>
        <v>0.54299999999999993</v>
      </c>
      <c r="F151" s="71">
        <f t="shared" si="162"/>
        <v>0.54299999999999993</v>
      </c>
      <c r="G151" s="71">
        <f t="shared" si="162"/>
        <v>0.54299999999999993</v>
      </c>
      <c r="H151" s="71">
        <f t="shared" si="162"/>
        <v>0.54299999999999993</v>
      </c>
      <c r="I151" s="71">
        <f t="shared" si="162"/>
        <v>0.54299999999999993</v>
      </c>
      <c r="J151" s="71">
        <f t="shared" si="162"/>
        <v>0.54299999999999993</v>
      </c>
      <c r="K151" s="71">
        <f t="shared" si="162"/>
        <v>0.54299999999999993</v>
      </c>
      <c r="L151" s="71">
        <f t="shared" si="162"/>
        <v>0.54299999999999993</v>
      </c>
      <c r="M151" s="71">
        <f t="shared" si="162"/>
        <v>0.54299999999999993</v>
      </c>
      <c r="N151" s="71">
        <f t="shared" si="162"/>
        <v>0.54299999999999993</v>
      </c>
      <c r="O151" s="95">
        <f t="shared" si="162"/>
        <v>0.54299999999999993</v>
      </c>
      <c r="P151" s="62"/>
      <c r="Q151" s="62"/>
      <c r="R151" s="62"/>
      <c r="S151" s="62"/>
    </row>
    <row r="152" spans="2:19" ht="12.75" customHeight="1" x14ac:dyDescent="0.2">
      <c r="B152" s="60"/>
      <c r="C152" s="60"/>
      <c r="D152" s="60"/>
      <c r="E152" s="60"/>
      <c r="F152" s="61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</row>
    <row r="153" spans="2:19" ht="12.75" customHeight="1" x14ac:dyDescent="0.2">
      <c r="B153" s="63" t="s">
        <v>159</v>
      </c>
      <c r="C153" s="60"/>
      <c r="D153" s="60"/>
      <c r="E153" s="60"/>
      <c r="F153" s="61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</row>
    <row r="154" spans="2:19" ht="12.75" customHeight="1" x14ac:dyDescent="0.2">
      <c r="B154" s="65" t="s">
        <v>118</v>
      </c>
      <c r="C154" s="91">
        <f t="shared" ref="C154:N154" si="163">C104*C151</f>
        <v>0</v>
      </c>
      <c r="D154" s="91">
        <f t="shared" si="163"/>
        <v>0</v>
      </c>
      <c r="E154" s="91">
        <f t="shared" si="163"/>
        <v>0</v>
      </c>
      <c r="F154" s="91">
        <f t="shared" si="163"/>
        <v>0</v>
      </c>
      <c r="G154" s="91">
        <f t="shared" si="163"/>
        <v>0</v>
      </c>
      <c r="H154" s="91">
        <f t="shared" si="163"/>
        <v>0</v>
      </c>
      <c r="I154" s="91">
        <f t="shared" si="163"/>
        <v>0</v>
      </c>
      <c r="J154" s="91">
        <f t="shared" si="163"/>
        <v>0</v>
      </c>
      <c r="K154" s="91">
        <f t="shared" si="163"/>
        <v>0</v>
      </c>
      <c r="L154" s="91">
        <f t="shared" si="163"/>
        <v>0</v>
      </c>
      <c r="M154" s="91">
        <f t="shared" si="163"/>
        <v>0</v>
      </c>
      <c r="N154" s="91">
        <f t="shared" si="163"/>
        <v>0</v>
      </c>
      <c r="O154" s="92">
        <f>SUM(C154:N154)</f>
        <v>0</v>
      </c>
      <c r="P154" s="62"/>
      <c r="Q154" s="62"/>
      <c r="R154" s="62"/>
      <c r="S154" s="62"/>
    </row>
    <row r="155" spans="2:19" ht="12.75" customHeight="1" x14ac:dyDescent="0.2">
      <c r="B155" s="62" t="s">
        <v>105</v>
      </c>
      <c r="C155" s="91">
        <f t="shared" ref="C155:N155" si="164">C105*C151</f>
        <v>29.864999999999995</v>
      </c>
      <c r="D155" s="91">
        <f t="shared" si="164"/>
        <v>29.864999999999995</v>
      </c>
      <c r="E155" s="91">
        <f t="shared" si="164"/>
        <v>29.864999999999995</v>
      </c>
      <c r="F155" s="91">
        <f t="shared" si="164"/>
        <v>35.294999999999995</v>
      </c>
      <c r="G155" s="91">
        <f t="shared" si="164"/>
        <v>35.294999999999995</v>
      </c>
      <c r="H155" s="91">
        <f t="shared" si="164"/>
        <v>35.294999999999995</v>
      </c>
      <c r="I155" s="91">
        <f t="shared" si="164"/>
        <v>35.294999999999995</v>
      </c>
      <c r="J155" s="91">
        <f t="shared" si="164"/>
        <v>35.294999999999995</v>
      </c>
      <c r="K155" s="91">
        <f t="shared" si="164"/>
        <v>35.294999999999995</v>
      </c>
      <c r="L155" s="91">
        <f t="shared" si="164"/>
        <v>29.864999999999995</v>
      </c>
      <c r="M155" s="91">
        <f t="shared" si="164"/>
        <v>29.864999999999995</v>
      </c>
      <c r="N155" s="91">
        <f t="shared" si="164"/>
        <v>29.864999999999995</v>
      </c>
      <c r="O155" s="92">
        <f t="shared" ref="O155:O198" si="165">SUM(C155:N155)</f>
        <v>390.96</v>
      </c>
      <c r="P155" s="62"/>
      <c r="Q155" s="62"/>
      <c r="R155" s="62"/>
      <c r="S155" s="62"/>
    </row>
    <row r="156" spans="2:19" ht="12.75" customHeight="1" x14ac:dyDescent="0.2">
      <c r="B156" s="72" t="s">
        <v>72</v>
      </c>
      <c r="C156" s="91">
        <f>C106*C151</f>
        <v>0</v>
      </c>
      <c r="D156" s="91">
        <f t="shared" ref="D156:N156" si="166">D106*D151</f>
        <v>0</v>
      </c>
      <c r="E156" s="91">
        <f t="shared" si="166"/>
        <v>0</v>
      </c>
      <c r="F156" s="91">
        <f t="shared" si="166"/>
        <v>0</v>
      </c>
      <c r="G156" s="91">
        <f t="shared" si="166"/>
        <v>0</v>
      </c>
      <c r="H156" s="91">
        <f t="shared" si="166"/>
        <v>0</v>
      </c>
      <c r="I156" s="91">
        <f t="shared" si="166"/>
        <v>0</v>
      </c>
      <c r="J156" s="91">
        <f t="shared" si="166"/>
        <v>0</v>
      </c>
      <c r="K156" s="91">
        <f t="shared" si="166"/>
        <v>0</v>
      </c>
      <c r="L156" s="91">
        <f t="shared" si="166"/>
        <v>0</v>
      </c>
      <c r="M156" s="91">
        <f t="shared" si="166"/>
        <v>0</v>
      </c>
      <c r="N156" s="91">
        <f t="shared" si="166"/>
        <v>0</v>
      </c>
      <c r="O156" s="92">
        <f t="shared" si="165"/>
        <v>0</v>
      </c>
      <c r="P156" s="62"/>
      <c r="Q156" s="62"/>
      <c r="R156" s="62"/>
      <c r="S156" s="62"/>
    </row>
    <row r="157" spans="2:19" ht="12.75" customHeight="1" x14ac:dyDescent="0.2">
      <c r="B157" s="60" t="s">
        <v>106</v>
      </c>
      <c r="C157" s="91">
        <f t="shared" ref="C157:N157" si="167">C107*C151</f>
        <v>97.739999999999981</v>
      </c>
      <c r="D157" s="91">
        <f t="shared" si="167"/>
        <v>97.739999999999981</v>
      </c>
      <c r="E157" s="91">
        <f t="shared" si="167"/>
        <v>97.739999999999981</v>
      </c>
      <c r="F157" s="91">
        <f t="shared" si="167"/>
        <v>112.40099999999998</v>
      </c>
      <c r="G157" s="91">
        <f t="shared" si="167"/>
        <v>112.40099999999998</v>
      </c>
      <c r="H157" s="91">
        <f t="shared" si="167"/>
        <v>112.40099999999998</v>
      </c>
      <c r="I157" s="91">
        <f t="shared" si="167"/>
        <v>112.40099999999998</v>
      </c>
      <c r="J157" s="91">
        <f t="shared" si="167"/>
        <v>112.40099999999998</v>
      </c>
      <c r="K157" s="91">
        <f t="shared" si="167"/>
        <v>112.40099999999998</v>
      </c>
      <c r="L157" s="91">
        <f t="shared" si="167"/>
        <v>97.739999999999981</v>
      </c>
      <c r="M157" s="91">
        <f t="shared" si="167"/>
        <v>97.739999999999981</v>
      </c>
      <c r="N157" s="91">
        <f t="shared" si="167"/>
        <v>97.739999999999981</v>
      </c>
      <c r="O157" s="92">
        <f t="shared" si="165"/>
        <v>1260.8459999999995</v>
      </c>
      <c r="P157" s="62"/>
      <c r="Q157" s="62"/>
      <c r="R157" s="62"/>
      <c r="S157" s="62"/>
    </row>
    <row r="158" spans="2:19" ht="12.75" customHeight="1" x14ac:dyDescent="0.2">
      <c r="B158" s="60" t="s">
        <v>107</v>
      </c>
      <c r="C158" s="91">
        <f t="shared" ref="C158:N158" si="168">C108*C151</f>
        <v>85.793999999999983</v>
      </c>
      <c r="D158" s="91">
        <f t="shared" si="168"/>
        <v>85.793999999999983</v>
      </c>
      <c r="E158" s="91">
        <f t="shared" si="168"/>
        <v>85.793999999999983</v>
      </c>
      <c r="F158" s="91">
        <f t="shared" si="168"/>
        <v>97.739999999999981</v>
      </c>
      <c r="G158" s="91">
        <f t="shared" si="168"/>
        <v>97.739999999999981</v>
      </c>
      <c r="H158" s="91">
        <f t="shared" si="168"/>
        <v>97.739999999999981</v>
      </c>
      <c r="I158" s="91">
        <f t="shared" si="168"/>
        <v>97.739999999999981</v>
      </c>
      <c r="J158" s="91">
        <f t="shared" si="168"/>
        <v>97.739999999999981</v>
      </c>
      <c r="K158" s="91">
        <f t="shared" si="168"/>
        <v>97.739999999999981</v>
      </c>
      <c r="L158" s="91">
        <f t="shared" si="168"/>
        <v>85.793999999999983</v>
      </c>
      <c r="M158" s="91">
        <f t="shared" si="168"/>
        <v>85.793999999999983</v>
      </c>
      <c r="N158" s="91">
        <f t="shared" si="168"/>
        <v>85.793999999999983</v>
      </c>
      <c r="O158" s="92">
        <f t="shared" si="165"/>
        <v>1101.204</v>
      </c>
      <c r="P158" s="62"/>
      <c r="Q158" s="62"/>
      <c r="R158" s="62"/>
      <c r="S158" s="62"/>
    </row>
    <row r="159" spans="2:19" ht="12.75" customHeight="1" x14ac:dyDescent="0.2">
      <c r="B159" s="60" t="s">
        <v>73</v>
      </c>
      <c r="C159" s="91">
        <f t="shared" ref="C159:N159" si="169">C109*C151</f>
        <v>0</v>
      </c>
      <c r="D159" s="91">
        <f t="shared" si="169"/>
        <v>0</v>
      </c>
      <c r="E159" s="91">
        <f t="shared" si="169"/>
        <v>0</v>
      </c>
      <c r="F159" s="91">
        <f t="shared" si="169"/>
        <v>0</v>
      </c>
      <c r="G159" s="91">
        <f t="shared" si="169"/>
        <v>0</v>
      </c>
      <c r="H159" s="91">
        <f t="shared" si="169"/>
        <v>0</v>
      </c>
      <c r="I159" s="91">
        <f t="shared" si="169"/>
        <v>0</v>
      </c>
      <c r="J159" s="91">
        <f t="shared" si="169"/>
        <v>0</v>
      </c>
      <c r="K159" s="91">
        <f t="shared" si="169"/>
        <v>0</v>
      </c>
      <c r="L159" s="91">
        <f t="shared" si="169"/>
        <v>0</v>
      </c>
      <c r="M159" s="91">
        <f t="shared" si="169"/>
        <v>0</v>
      </c>
      <c r="N159" s="91">
        <f t="shared" si="169"/>
        <v>0</v>
      </c>
      <c r="O159" s="92">
        <f t="shared" si="165"/>
        <v>0</v>
      </c>
      <c r="P159" s="62"/>
      <c r="Q159" s="62"/>
      <c r="R159" s="62"/>
      <c r="S159" s="62"/>
    </row>
    <row r="160" spans="2:19" ht="12.75" customHeight="1" x14ac:dyDescent="0.2">
      <c r="B160" s="60" t="s">
        <v>108</v>
      </c>
      <c r="C160" s="91">
        <f t="shared" ref="C160:N160" si="170">C110*C151</f>
        <v>23.891999999999996</v>
      </c>
      <c r="D160" s="91">
        <f t="shared" si="170"/>
        <v>23.891999999999996</v>
      </c>
      <c r="E160" s="91">
        <f t="shared" si="170"/>
        <v>23.891999999999996</v>
      </c>
      <c r="F160" s="91">
        <f t="shared" si="170"/>
        <v>27.149999999999995</v>
      </c>
      <c r="G160" s="91">
        <f t="shared" si="170"/>
        <v>27.149999999999995</v>
      </c>
      <c r="H160" s="91">
        <f t="shared" si="170"/>
        <v>27.149999999999995</v>
      </c>
      <c r="I160" s="91">
        <f t="shared" si="170"/>
        <v>27.149999999999995</v>
      </c>
      <c r="J160" s="91">
        <f t="shared" si="170"/>
        <v>27.149999999999995</v>
      </c>
      <c r="K160" s="91">
        <f t="shared" si="170"/>
        <v>27.149999999999995</v>
      </c>
      <c r="L160" s="91">
        <f t="shared" si="170"/>
        <v>23.891999999999996</v>
      </c>
      <c r="M160" s="91">
        <f t="shared" si="170"/>
        <v>23.891999999999996</v>
      </c>
      <c r="N160" s="91">
        <f t="shared" si="170"/>
        <v>23.891999999999996</v>
      </c>
      <c r="O160" s="92">
        <f t="shared" si="165"/>
        <v>306.25199999999995</v>
      </c>
      <c r="P160" s="62"/>
      <c r="Q160" s="62"/>
      <c r="R160" s="62"/>
      <c r="S160" s="62"/>
    </row>
    <row r="161" spans="2:19" ht="12.75" customHeight="1" x14ac:dyDescent="0.2">
      <c r="B161" s="60" t="s">
        <v>74</v>
      </c>
      <c r="C161" s="91">
        <f>C111*C151</f>
        <v>0</v>
      </c>
      <c r="D161" s="91">
        <f t="shared" ref="D161:N161" si="171">D111*D151</f>
        <v>0</v>
      </c>
      <c r="E161" s="91">
        <f t="shared" si="171"/>
        <v>0</v>
      </c>
      <c r="F161" s="91">
        <f t="shared" si="171"/>
        <v>0</v>
      </c>
      <c r="G161" s="91">
        <f t="shared" si="171"/>
        <v>0</v>
      </c>
      <c r="H161" s="91">
        <f t="shared" si="171"/>
        <v>0</v>
      </c>
      <c r="I161" s="91">
        <f t="shared" si="171"/>
        <v>0</v>
      </c>
      <c r="J161" s="91">
        <f t="shared" si="171"/>
        <v>0</v>
      </c>
      <c r="K161" s="91">
        <f t="shared" si="171"/>
        <v>0</v>
      </c>
      <c r="L161" s="91">
        <f t="shared" si="171"/>
        <v>0</v>
      </c>
      <c r="M161" s="91">
        <f t="shared" si="171"/>
        <v>0</v>
      </c>
      <c r="N161" s="91">
        <f t="shared" si="171"/>
        <v>0</v>
      </c>
      <c r="O161" s="92">
        <f t="shared" si="165"/>
        <v>0</v>
      </c>
      <c r="P161" s="62"/>
      <c r="Q161" s="62"/>
      <c r="R161" s="62"/>
      <c r="S161" s="62"/>
    </row>
    <row r="162" spans="2:19" ht="12.75" customHeight="1" x14ac:dyDescent="0.2">
      <c r="B162" s="110" t="s">
        <v>182</v>
      </c>
      <c r="C162" s="91">
        <f>C112*C151</f>
        <v>0</v>
      </c>
      <c r="D162" s="91">
        <f t="shared" ref="D162:N162" si="172">D112*D151</f>
        <v>0</v>
      </c>
      <c r="E162" s="91">
        <f t="shared" si="172"/>
        <v>0</v>
      </c>
      <c r="F162" s="91">
        <f t="shared" si="172"/>
        <v>0</v>
      </c>
      <c r="G162" s="91">
        <f t="shared" si="172"/>
        <v>0</v>
      </c>
      <c r="H162" s="91">
        <f t="shared" si="172"/>
        <v>0</v>
      </c>
      <c r="I162" s="91">
        <f t="shared" si="172"/>
        <v>0</v>
      </c>
      <c r="J162" s="91">
        <f t="shared" si="172"/>
        <v>0</v>
      </c>
      <c r="K162" s="91">
        <f t="shared" si="172"/>
        <v>0</v>
      </c>
      <c r="L162" s="91">
        <f t="shared" si="172"/>
        <v>0</v>
      </c>
      <c r="M162" s="91">
        <f t="shared" si="172"/>
        <v>0</v>
      </c>
      <c r="N162" s="91">
        <f t="shared" si="172"/>
        <v>0</v>
      </c>
      <c r="O162" s="92">
        <f t="shared" si="165"/>
        <v>0</v>
      </c>
      <c r="P162" s="62"/>
      <c r="Q162" s="62"/>
      <c r="R162" s="62"/>
      <c r="S162" s="62"/>
    </row>
    <row r="163" spans="2:19" ht="12.75" customHeight="1" x14ac:dyDescent="0.2">
      <c r="B163" s="60" t="s">
        <v>123</v>
      </c>
      <c r="C163" s="91">
        <f t="shared" ref="C163:N163" si="173">C113*C151</f>
        <v>38.552999999999997</v>
      </c>
      <c r="D163" s="91">
        <f t="shared" si="173"/>
        <v>38.552999999999997</v>
      </c>
      <c r="E163" s="91">
        <f t="shared" si="173"/>
        <v>38.552999999999997</v>
      </c>
      <c r="F163" s="91">
        <f t="shared" si="173"/>
        <v>40.181999999999995</v>
      </c>
      <c r="G163" s="91">
        <f t="shared" si="173"/>
        <v>40.181999999999995</v>
      </c>
      <c r="H163" s="91">
        <f t="shared" si="173"/>
        <v>40.181999999999995</v>
      </c>
      <c r="I163" s="91">
        <f t="shared" si="173"/>
        <v>40.181999999999995</v>
      </c>
      <c r="J163" s="91">
        <f t="shared" si="173"/>
        <v>40.181999999999995</v>
      </c>
      <c r="K163" s="91">
        <f t="shared" si="173"/>
        <v>40.181999999999995</v>
      </c>
      <c r="L163" s="91">
        <f t="shared" si="173"/>
        <v>38.552999999999997</v>
      </c>
      <c r="M163" s="91">
        <f t="shared" si="173"/>
        <v>38.552999999999997</v>
      </c>
      <c r="N163" s="91">
        <f t="shared" si="173"/>
        <v>38.552999999999997</v>
      </c>
      <c r="O163" s="92">
        <f t="shared" si="165"/>
        <v>472.40999999999997</v>
      </c>
      <c r="P163" s="62"/>
      <c r="Q163" s="62"/>
      <c r="R163" s="62"/>
      <c r="S163" s="62"/>
    </row>
    <row r="164" spans="2:19" ht="12.75" customHeight="1" x14ac:dyDescent="0.2">
      <c r="B164" s="60" t="s">
        <v>109</v>
      </c>
      <c r="C164" s="91">
        <f t="shared" ref="C164:N164" si="174">C114*C151</f>
        <v>95.024999999999991</v>
      </c>
      <c r="D164" s="91">
        <f t="shared" si="174"/>
        <v>95.024999999999991</v>
      </c>
      <c r="E164" s="91">
        <f t="shared" si="174"/>
        <v>95.024999999999991</v>
      </c>
      <c r="F164" s="91">
        <f t="shared" si="174"/>
        <v>106.97099999999999</v>
      </c>
      <c r="G164" s="91">
        <f t="shared" si="174"/>
        <v>106.97099999999999</v>
      </c>
      <c r="H164" s="91">
        <f t="shared" si="174"/>
        <v>106.97099999999999</v>
      </c>
      <c r="I164" s="91">
        <f t="shared" si="174"/>
        <v>106.97099999999999</v>
      </c>
      <c r="J164" s="91">
        <f t="shared" si="174"/>
        <v>106.97099999999999</v>
      </c>
      <c r="K164" s="91">
        <f t="shared" si="174"/>
        <v>106.97099999999999</v>
      </c>
      <c r="L164" s="91">
        <f t="shared" si="174"/>
        <v>95.024999999999991</v>
      </c>
      <c r="M164" s="91">
        <f t="shared" si="174"/>
        <v>95.024999999999991</v>
      </c>
      <c r="N164" s="91">
        <f t="shared" si="174"/>
        <v>95.024999999999991</v>
      </c>
      <c r="O164" s="92">
        <f t="shared" si="165"/>
        <v>1211.9760000000001</v>
      </c>
      <c r="P164" s="62"/>
      <c r="Q164" s="62"/>
      <c r="R164" s="62"/>
      <c r="S164" s="62"/>
    </row>
    <row r="165" spans="2:19" ht="12.75" customHeight="1" x14ac:dyDescent="0.2">
      <c r="B165" s="110" t="s">
        <v>76</v>
      </c>
      <c r="C165" s="91">
        <f>C115*C151</f>
        <v>0</v>
      </c>
      <c r="D165" s="91">
        <f t="shared" ref="D165:N165" si="175">D115*D151</f>
        <v>0</v>
      </c>
      <c r="E165" s="91">
        <f t="shared" si="175"/>
        <v>0</v>
      </c>
      <c r="F165" s="91">
        <f t="shared" si="175"/>
        <v>0</v>
      </c>
      <c r="G165" s="91">
        <f t="shared" si="175"/>
        <v>0</v>
      </c>
      <c r="H165" s="91">
        <f t="shared" si="175"/>
        <v>0</v>
      </c>
      <c r="I165" s="91">
        <f t="shared" si="175"/>
        <v>0</v>
      </c>
      <c r="J165" s="91">
        <f t="shared" si="175"/>
        <v>0</v>
      </c>
      <c r="K165" s="91">
        <f t="shared" si="175"/>
        <v>0</v>
      </c>
      <c r="L165" s="91">
        <f t="shared" si="175"/>
        <v>0</v>
      </c>
      <c r="M165" s="91">
        <f t="shared" si="175"/>
        <v>0</v>
      </c>
      <c r="N165" s="91">
        <f t="shared" si="175"/>
        <v>0</v>
      </c>
      <c r="O165" s="92">
        <f t="shared" si="165"/>
        <v>0</v>
      </c>
      <c r="P165" s="62"/>
      <c r="Q165" s="62"/>
      <c r="R165" s="62"/>
      <c r="S165" s="62"/>
    </row>
    <row r="166" spans="2:19" ht="12.75" customHeight="1" x14ac:dyDescent="0.2">
      <c r="B166" s="110" t="s">
        <v>124</v>
      </c>
      <c r="C166" s="91">
        <f>C116*C151</f>
        <v>0</v>
      </c>
      <c r="D166" s="91">
        <f t="shared" ref="D166:N166" si="176">D116*D151</f>
        <v>0</v>
      </c>
      <c r="E166" s="91">
        <f t="shared" si="176"/>
        <v>0</v>
      </c>
      <c r="F166" s="91">
        <f t="shared" si="176"/>
        <v>0</v>
      </c>
      <c r="G166" s="91">
        <f t="shared" si="176"/>
        <v>0</v>
      </c>
      <c r="H166" s="91">
        <f t="shared" si="176"/>
        <v>0</v>
      </c>
      <c r="I166" s="91">
        <f t="shared" si="176"/>
        <v>0</v>
      </c>
      <c r="J166" s="91">
        <f t="shared" si="176"/>
        <v>0</v>
      </c>
      <c r="K166" s="91">
        <f t="shared" si="176"/>
        <v>0</v>
      </c>
      <c r="L166" s="91">
        <f t="shared" si="176"/>
        <v>0</v>
      </c>
      <c r="M166" s="91">
        <f t="shared" si="176"/>
        <v>0</v>
      </c>
      <c r="N166" s="91">
        <f t="shared" si="176"/>
        <v>0</v>
      </c>
      <c r="O166" s="92">
        <f t="shared" si="165"/>
        <v>0</v>
      </c>
      <c r="P166" s="62"/>
      <c r="Q166" s="62"/>
      <c r="R166" s="62"/>
      <c r="S166" s="62"/>
    </row>
    <row r="167" spans="2:19" ht="12.75" customHeight="1" x14ac:dyDescent="0.2">
      <c r="B167" s="110" t="s">
        <v>183</v>
      </c>
      <c r="C167" s="91">
        <f>C117*C151</f>
        <v>0</v>
      </c>
      <c r="D167" s="91">
        <f t="shared" ref="D167:N167" si="177">D117*D151</f>
        <v>0</v>
      </c>
      <c r="E167" s="91">
        <f t="shared" si="177"/>
        <v>0</v>
      </c>
      <c r="F167" s="91">
        <f t="shared" si="177"/>
        <v>0</v>
      </c>
      <c r="G167" s="91">
        <f t="shared" si="177"/>
        <v>0</v>
      </c>
      <c r="H167" s="91">
        <f t="shared" si="177"/>
        <v>0</v>
      </c>
      <c r="I167" s="91">
        <f t="shared" si="177"/>
        <v>0</v>
      </c>
      <c r="J167" s="91">
        <f t="shared" si="177"/>
        <v>0</v>
      </c>
      <c r="K167" s="91">
        <f t="shared" si="177"/>
        <v>0</v>
      </c>
      <c r="L167" s="91">
        <f t="shared" si="177"/>
        <v>0</v>
      </c>
      <c r="M167" s="91">
        <f t="shared" si="177"/>
        <v>0</v>
      </c>
      <c r="N167" s="91">
        <f t="shared" si="177"/>
        <v>0</v>
      </c>
      <c r="O167" s="92">
        <f t="shared" si="165"/>
        <v>0</v>
      </c>
      <c r="P167" s="62"/>
      <c r="Q167" s="62"/>
      <c r="R167" s="62"/>
      <c r="S167" s="62"/>
    </row>
    <row r="168" spans="2:19" ht="12.75" customHeight="1" x14ac:dyDescent="0.2">
      <c r="B168" s="72" t="s">
        <v>77</v>
      </c>
      <c r="C168" s="91">
        <f>C118*C151</f>
        <v>0</v>
      </c>
      <c r="D168" s="91">
        <f t="shared" ref="D168:N168" si="178">D118*D151</f>
        <v>0</v>
      </c>
      <c r="E168" s="91">
        <f t="shared" si="178"/>
        <v>0</v>
      </c>
      <c r="F168" s="91">
        <f t="shared" si="178"/>
        <v>0</v>
      </c>
      <c r="G168" s="91">
        <f t="shared" si="178"/>
        <v>0</v>
      </c>
      <c r="H168" s="91">
        <f t="shared" si="178"/>
        <v>0</v>
      </c>
      <c r="I168" s="91">
        <f t="shared" si="178"/>
        <v>0</v>
      </c>
      <c r="J168" s="91">
        <f t="shared" si="178"/>
        <v>0</v>
      </c>
      <c r="K168" s="91">
        <f t="shared" si="178"/>
        <v>0</v>
      </c>
      <c r="L168" s="91">
        <f t="shared" si="178"/>
        <v>0</v>
      </c>
      <c r="M168" s="91">
        <f t="shared" si="178"/>
        <v>0</v>
      </c>
      <c r="N168" s="91">
        <f t="shared" si="178"/>
        <v>0</v>
      </c>
      <c r="O168" s="92">
        <f t="shared" si="165"/>
        <v>0</v>
      </c>
      <c r="P168" s="62"/>
      <c r="Q168" s="62"/>
      <c r="R168" s="62"/>
      <c r="S168" s="62"/>
    </row>
    <row r="169" spans="2:19" ht="12.75" customHeight="1" x14ac:dyDescent="0.2">
      <c r="B169" s="72" t="s">
        <v>78</v>
      </c>
      <c r="C169" s="91">
        <f>C119*C151</f>
        <v>0</v>
      </c>
      <c r="D169" s="91">
        <f t="shared" ref="D169:N169" si="179">D119*D151</f>
        <v>0</v>
      </c>
      <c r="E169" s="91">
        <f t="shared" si="179"/>
        <v>0</v>
      </c>
      <c r="F169" s="91">
        <f t="shared" si="179"/>
        <v>0</v>
      </c>
      <c r="G169" s="91">
        <f t="shared" si="179"/>
        <v>0</v>
      </c>
      <c r="H169" s="91">
        <f t="shared" si="179"/>
        <v>0</v>
      </c>
      <c r="I169" s="91">
        <f t="shared" si="179"/>
        <v>0</v>
      </c>
      <c r="J169" s="91">
        <f t="shared" si="179"/>
        <v>0</v>
      </c>
      <c r="K169" s="91">
        <f t="shared" si="179"/>
        <v>0</v>
      </c>
      <c r="L169" s="91">
        <f t="shared" si="179"/>
        <v>0</v>
      </c>
      <c r="M169" s="91">
        <f t="shared" si="179"/>
        <v>0</v>
      </c>
      <c r="N169" s="91">
        <f t="shared" si="179"/>
        <v>0</v>
      </c>
      <c r="O169" s="92">
        <f t="shared" si="165"/>
        <v>0</v>
      </c>
      <c r="P169" s="62"/>
      <c r="Q169" s="62"/>
      <c r="R169" s="62"/>
      <c r="S169" s="62"/>
    </row>
    <row r="170" spans="2:19" ht="12.75" customHeight="1" x14ac:dyDescent="0.2">
      <c r="B170" s="60" t="s">
        <v>110</v>
      </c>
      <c r="C170" s="91">
        <f t="shared" ref="C170:N170" si="180">C120*C151</f>
        <v>23.891999999999996</v>
      </c>
      <c r="D170" s="91">
        <f t="shared" si="180"/>
        <v>23.891999999999996</v>
      </c>
      <c r="E170" s="91">
        <f t="shared" si="180"/>
        <v>23.891999999999996</v>
      </c>
      <c r="F170" s="91">
        <f t="shared" si="180"/>
        <v>27.149999999999995</v>
      </c>
      <c r="G170" s="91">
        <f t="shared" si="180"/>
        <v>27.149999999999995</v>
      </c>
      <c r="H170" s="91">
        <f t="shared" si="180"/>
        <v>27.149999999999995</v>
      </c>
      <c r="I170" s="91">
        <f t="shared" si="180"/>
        <v>27.149999999999995</v>
      </c>
      <c r="J170" s="91">
        <f t="shared" si="180"/>
        <v>27.149999999999995</v>
      </c>
      <c r="K170" s="91">
        <f t="shared" si="180"/>
        <v>27.149999999999995</v>
      </c>
      <c r="L170" s="91">
        <f t="shared" si="180"/>
        <v>23.891999999999996</v>
      </c>
      <c r="M170" s="91">
        <f t="shared" si="180"/>
        <v>23.891999999999996</v>
      </c>
      <c r="N170" s="91">
        <f t="shared" si="180"/>
        <v>23.891999999999996</v>
      </c>
      <c r="O170" s="92">
        <f t="shared" si="165"/>
        <v>306.25199999999995</v>
      </c>
      <c r="P170" s="62"/>
      <c r="Q170" s="62"/>
      <c r="R170" s="62"/>
      <c r="S170" s="62"/>
    </row>
    <row r="171" spans="2:19" ht="12.75" customHeight="1" x14ac:dyDescent="0.2">
      <c r="B171" s="60" t="s">
        <v>111</v>
      </c>
      <c r="C171" s="91">
        <f t="shared" ref="C171:N171" si="181">C121*C151</f>
        <v>23.348999999999997</v>
      </c>
      <c r="D171" s="91">
        <f t="shared" si="181"/>
        <v>23.348999999999997</v>
      </c>
      <c r="E171" s="91">
        <f t="shared" si="181"/>
        <v>23.348999999999997</v>
      </c>
      <c r="F171" s="91">
        <f t="shared" si="181"/>
        <v>27.149999999999995</v>
      </c>
      <c r="G171" s="91">
        <f t="shared" si="181"/>
        <v>27.149999999999995</v>
      </c>
      <c r="H171" s="91">
        <f t="shared" si="181"/>
        <v>27.149999999999995</v>
      </c>
      <c r="I171" s="91">
        <f t="shared" si="181"/>
        <v>27.149999999999995</v>
      </c>
      <c r="J171" s="91">
        <f t="shared" si="181"/>
        <v>27.149999999999995</v>
      </c>
      <c r="K171" s="91">
        <f t="shared" si="181"/>
        <v>27.149999999999995</v>
      </c>
      <c r="L171" s="91">
        <f t="shared" si="181"/>
        <v>23.348999999999997</v>
      </c>
      <c r="M171" s="91">
        <f t="shared" si="181"/>
        <v>23.348999999999997</v>
      </c>
      <c r="N171" s="91">
        <f t="shared" si="181"/>
        <v>23.348999999999997</v>
      </c>
      <c r="O171" s="92">
        <f t="shared" si="165"/>
        <v>302.99399999999997</v>
      </c>
      <c r="P171" s="62"/>
      <c r="Q171" s="62"/>
      <c r="R171" s="62"/>
      <c r="S171" s="62"/>
    </row>
    <row r="172" spans="2:19" ht="12.75" customHeight="1" x14ac:dyDescent="0.2">
      <c r="B172" s="60" t="s">
        <v>119</v>
      </c>
      <c r="C172" s="91">
        <f t="shared" ref="C172:N172" si="182">C122*C151</f>
        <v>0</v>
      </c>
      <c r="D172" s="91">
        <f t="shared" si="182"/>
        <v>0</v>
      </c>
      <c r="E172" s="91">
        <f t="shared" si="182"/>
        <v>0</v>
      </c>
      <c r="F172" s="91">
        <f t="shared" si="182"/>
        <v>0</v>
      </c>
      <c r="G172" s="91">
        <f t="shared" si="182"/>
        <v>0</v>
      </c>
      <c r="H172" s="91">
        <f t="shared" si="182"/>
        <v>0</v>
      </c>
      <c r="I172" s="91">
        <f t="shared" si="182"/>
        <v>0</v>
      </c>
      <c r="J172" s="91">
        <f t="shared" si="182"/>
        <v>0</v>
      </c>
      <c r="K172" s="91">
        <f t="shared" si="182"/>
        <v>0</v>
      </c>
      <c r="L172" s="91">
        <f t="shared" si="182"/>
        <v>0</v>
      </c>
      <c r="M172" s="91">
        <f t="shared" si="182"/>
        <v>0</v>
      </c>
      <c r="N172" s="91">
        <f t="shared" si="182"/>
        <v>0</v>
      </c>
      <c r="O172" s="92">
        <f t="shared" si="165"/>
        <v>0</v>
      </c>
      <c r="P172" s="62"/>
      <c r="Q172" s="62"/>
      <c r="R172" s="62"/>
      <c r="S172" s="62"/>
    </row>
    <row r="173" spans="2:19" ht="12.75" customHeight="1" x14ac:dyDescent="0.2">
      <c r="B173" s="60" t="s">
        <v>81</v>
      </c>
      <c r="C173" s="91">
        <f t="shared" ref="C173:N173" si="183">C123*C151</f>
        <v>0</v>
      </c>
      <c r="D173" s="91">
        <f t="shared" si="183"/>
        <v>0</v>
      </c>
      <c r="E173" s="91">
        <f t="shared" si="183"/>
        <v>0</v>
      </c>
      <c r="F173" s="91">
        <f t="shared" si="183"/>
        <v>0</v>
      </c>
      <c r="G173" s="91">
        <f t="shared" si="183"/>
        <v>0</v>
      </c>
      <c r="H173" s="91">
        <f t="shared" si="183"/>
        <v>0</v>
      </c>
      <c r="I173" s="91">
        <f t="shared" si="183"/>
        <v>0</v>
      </c>
      <c r="J173" s="91">
        <f t="shared" si="183"/>
        <v>0</v>
      </c>
      <c r="K173" s="91">
        <f t="shared" si="183"/>
        <v>0</v>
      </c>
      <c r="L173" s="91">
        <f t="shared" si="183"/>
        <v>0</v>
      </c>
      <c r="M173" s="91">
        <f t="shared" si="183"/>
        <v>0</v>
      </c>
      <c r="N173" s="91">
        <f t="shared" si="183"/>
        <v>0</v>
      </c>
      <c r="O173" s="92">
        <f t="shared" si="165"/>
        <v>0</v>
      </c>
      <c r="P173" s="62"/>
      <c r="Q173" s="62"/>
      <c r="R173" s="62"/>
      <c r="S173" s="62"/>
    </row>
    <row r="174" spans="2:19" ht="12.75" customHeight="1" x14ac:dyDescent="0.2">
      <c r="B174" s="110" t="s">
        <v>125</v>
      </c>
      <c r="C174" s="91">
        <f>C124*C151</f>
        <v>0</v>
      </c>
      <c r="D174" s="91">
        <f t="shared" ref="D174:N175" si="184">D124*D151</f>
        <v>0</v>
      </c>
      <c r="E174" s="91">
        <f t="shared" si="184"/>
        <v>0</v>
      </c>
      <c r="F174" s="91">
        <f t="shared" si="184"/>
        <v>0</v>
      </c>
      <c r="G174" s="91">
        <f t="shared" si="184"/>
        <v>0</v>
      </c>
      <c r="H174" s="91">
        <f t="shared" si="184"/>
        <v>0</v>
      </c>
      <c r="I174" s="91">
        <f t="shared" si="184"/>
        <v>0</v>
      </c>
      <c r="J174" s="91">
        <f t="shared" si="184"/>
        <v>0</v>
      </c>
      <c r="K174" s="91">
        <f t="shared" si="184"/>
        <v>0</v>
      </c>
      <c r="L174" s="91">
        <f t="shared" si="184"/>
        <v>0</v>
      </c>
      <c r="M174" s="91">
        <f t="shared" si="184"/>
        <v>0</v>
      </c>
      <c r="N174" s="91">
        <f t="shared" si="184"/>
        <v>0</v>
      </c>
      <c r="O174" s="92">
        <f t="shared" si="165"/>
        <v>0</v>
      </c>
      <c r="P174" s="62"/>
      <c r="Q174" s="62"/>
      <c r="R174" s="62"/>
      <c r="S174" s="62"/>
    </row>
    <row r="175" spans="2:19" ht="12.75" customHeight="1" x14ac:dyDescent="0.2">
      <c r="B175" s="110" t="s">
        <v>179</v>
      </c>
      <c r="C175" s="91">
        <f>C125*C152</f>
        <v>0</v>
      </c>
      <c r="D175" s="91">
        <f t="shared" si="184"/>
        <v>0</v>
      </c>
      <c r="E175" s="91">
        <f t="shared" si="184"/>
        <v>0</v>
      </c>
      <c r="F175" s="91">
        <f t="shared" si="184"/>
        <v>0</v>
      </c>
      <c r="G175" s="91">
        <f t="shared" si="184"/>
        <v>0</v>
      </c>
      <c r="H175" s="91">
        <f t="shared" si="184"/>
        <v>0</v>
      </c>
      <c r="I175" s="91">
        <f t="shared" si="184"/>
        <v>0</v>
      </c>
      <c r="J175" s="91">
        <f t="shared" si="184"/>
        <v>0</v>
      </c>
      <c r="K175" s="91">
        <f t="shared" si="184"/>
        <v>0</v>
      </c>
      <c r="L175" s="91">
        <f t="shared" si="184"/>
        <v>0</v>
      </c>
      <c r="M175" s="91">
        <f t="shared" si="184"/>
        <v>0</v>
      </c>
      <c r="N175" s="91">
        <f t="shared" si="184"/>
        <v>0</v>
      </c>
      <c r="O175" s="92">
        <f t="shared" ref="O175" si="185">SUM(C175:N175)</f>
        <v>0</v>
      </c>
      <c r="P175" s="62"/>
      <c r="Q175" s="62"/>
      <c r="R175" s="62"/>
      <c r="S175" s="62"/>
    </row>
    <row r="176" spans="2:19" ht="12.75" customHeight="1" x14ac:dyDescent="0.2">
      <c r="B176" s="60" t="s">
        <v>82</v>
      </c>
      <c r="C176" s="91">
        <f t="shared" ref="C176:N176" si="186">C126*C151</f>
        <v>0</v>
      </c>
      <c r="D176" s="91">
        <f t="shared" si="186"/>
        <v>0</v>
      </c>
      <c r="E176" s="91">
        <f t="shared" si="186"/>
        <v>0</v>
      </c>
      <c r="F176" s="91">
        <f t="shared" si="186"/>
        <v>0</v>
      </c>
      <c r="G176" s="91">
        <f t="shared" si="186"/>
        <v>0</v>
      </c>
      <c r="H176" s="91">
        <f t="shared" si="186"/>
        <v>0</v>
      </c>
      <c r="I176" s="91">
        <f t="shared" si="186"/>
        <v>0</v>
      </c>
      <c r="J176" s="91">
        <f t="shared" si="186"/>
        <v>0</v>
      </c>
      <c r="K176" s="91">
        <f t="shared" si="186"/>
        <v>0</v>
      </c>
      <c r="L176" s="91">
        <f t="shared" si="186"/>
        <v>0</v>
      </c>
      <c r="M176" s="91">
        <f t="shared" si="186"/>
        <v>0</v>
      </c>
      <c r="N176" s="91">
        <f t="shared" si="186"/>
        <v>0</v>
      </c>
      <c r="O176" s="92">
        <f t="shared" si="165"/>
        <v>0</v>
      </c>
      <c r="P176" s="62"/>
      <c r="Q176" s="62"/>
      <c r="R176" s="62"/>
      <c r="S176" s="62"/>
    </row>
    <row r="177" spans="2:19" ht="12.75" customHeight="1" x14ac:dyDescent="0.2">
      <c r="B177" s="60" t="s">
        <v>138</v>
      </c>
      <c r="C177" s="91">
        <f t="shared" ref="C177:N177" si="187">C127*C151</f>
        <v>20.633999999999997</v>
      </c>
      <c r="D177" s="91">
        <f t="shared" si="187"/>
        <v>20.633999999999997</v>
      </c>
      <c r="E177" s="91">
        <f t="shared" si="187"/>
        <v>20.633999999999997</v>
      </c>
      <c r="F177" s="91">
        <f t="shared" si="187"/>
        <v>26.606999999999996</v>
      </c>
      <c r="G177" s="91">
        <f t="shared" si="187"/>
        <v>26.606999999999996</v>
      </c>
      <c r="H177" s="91">
        <f t="shared" si="187"/>
        <v>26.606999999999996</v>
      </c>
      <c r="I177" s="91">
        <f t="shared" si="187"/>
        <v>26.606999999999996</v>
      </c>
      <c r="J177" s="91">
        <f t="shared" si="187"/>
        <v>26.606999999999996</v>
      </c>
      <c r="K177" s="91">
        <f t="shared" si="187"/>
        <v>26.606999999999996</v>
      </c>
      <c r="L177" s="91">
        <f t="shared" si="187"/>
        <v>20.633999999999997</v>
      </c>
      <c r="M177" s="91">
        <f t="shared" si="187"/>
        <v>20.633999999999997</v>
      </c>
      <c r="N177" s="91">
        <f t="shared" si="187"/>
        <v>20.633999999999997</v>
      </c>
      <c r="O177" s="92">
        <f t="shared" si="165"/>
        <v>283.44599999999997</v>
      </c>
      <c r="P177" s="62"/>
      <c r="Q177" s="62"/>
      <c r="R177" s="62"/>
      <c r="S177" s="62"/>
    </row>
    <row r="178" spans="2:19" ht="12.75" customHeight="1" x14ac:dyDescent="0.2">
      <c r="B178" s="60" t="s">
        <v>112</v>
      </c>
      <c r="C178" s="91">
        <f t="shared" ref="C178:N178" si="188">C128*C151</f>
        <v>96.11099999999999</v>
      </c>
      <c r="D178" s="91">
        <f t="shared" si="188"/>
        <v>96.11099999999999</v>
      </c>
      <c r="E178" s="91">
        <f t="shared" si="188"/>
        <v>96.11099999999999</v>
      </c>
      <c r="F178" s="91">
        <f t="shared" si="188"/>
        <v>102.62699999999998</v>
      </c>
      <c r="G178" s="91">
        <f t="shared" si="188"/>
        <v>102.62699999999998</v>
      </c>
      <c r="H178" s="91">
        <f t="shared" si="188"/>
        <v>102.62699999999998</v>
      </c>
      <c r="I178" s="91">
        <f t="shared" si="188"/>
        <v>102.62699999999998</v>
      </c>
      <c r="J178" s="91">
        <f t="shared" si="188"/>
        <v>102.62699999999998</v>
      </c>
      <c r="K178" s="91">
        <f t="shared" si="188"/>
        <v>102.62699999999998</v>
      </c>
      <c r="L178" s="91">
        <f t="shared" si="188"/>
        <v>96.11099999999999</v>
      </c>
      <c r="M178" s="91">
        <f t="shared" si="188"/>
        <v>96.11099999999999</v>
      </c>
      <c r="N178" s="91">
        <f t="shared" si="188"/>
        <v>96.11099999999999</v>
      </c>
      <c r="O178" s="92">
        <f t="shared" si="165"/>
        <v>1192.4279999999994</v>
      </c>
      <c r="P178" s="62"/>
      <c r="Q178" s="62"/>
      <c r="R178" s="62"/>
      <c r="S178" s="62"/>
    </row>
    <row r="179" spans="2:19" ht="12.75" customHeight="1" x14ac:dyDescent="0.2">
      <c r="B179" s="60" t="s">
        <v>113</v>
      </c>
      <c r="C179" s="91">
        <f t="shared" ref="C179:N179" si="189">C129*C151</f>
        <v>8.1449999999999996</v>
      </c>
      <c r="D179" s="91">
        <f t="shared" si="189"/>
        <v>8.1449999999999996</v>
      </c>
      <c r="E179" s="91">
        <f t="shared" si="189"/>
        <v>8.1449999999999996</v>
      </c>
      <c r="F179" s="91">
        <f t="shared" si="189"/>
        <v>9.7739999999999991</v>
      </c>
      <c r="G179" s="91">
        <f t="shared" si="189"/>
        <v>9.7739999999999991</v>
      </c>
      <c r="H179" s="91">
        <f t="shared" si="189"/>
        <v>9.7739999999999991</v>
      </c>
      <c r="I179" s="91">
        <f t="shared" si="189"/>
        <v>9.7739999999999991</v>
      </c>
      <c r="J179" s="91">
        <f t="shared" si="189"/>
        <v>9.7739999999999991</v>
      </c>
      <c r="K179" s="91">
        <f t="shared" si="189"/>
        <v>9.7739999999999991</v>
      </c>
      <c r="L179" s="91">
        <f t="shared" si="189"/>
        <v>8.1449999999999996</v>
      </c>
      <c r="M179" s="91">
        <f t="shared" si="189"/>
        <v>8.1449999999999996</v>
      </c>
      <c r="N179" s="91">
        <f t="shared" si="189"/>
        <v>8.1449999999999996</v>
      </c>
      <c r="O179" s="92">
        <f t="shared" si="165"/>
        <v>107.51399999999998</v>
      </c>
      <c r="P179" s="62"/>
      <c r="Q179" s="62"/>
      <c r="R179" s="62"/>
      <c r="S179" s="62"/>
    </row>
    <row r="180" spans="2:19" ht="12.75" customHeight="1" x14ac:dyDescent="0.2">
      <c r="B180" s="60" t="s">
        <v>114</v>
      </c>
      <c r="C180" s="91">
        <f t="shared" ref="C180:N180" si="190">C130*C151</f>
        <v>36.923999999999992</v>
      </c>
      <c r="D180" s="91">
        <f t="shared" si="190"/>
        <v>36.923999999999992</v>
      </c>
      <c r="E180" s="91">
        <f t="shared" si="190"/>
        <v>36.923999999999992</v>
      </c>
      <c r="F180" s="91">
        <f t="shared" si="190"/>
        <v>41.267999999999994</v>
      </c>
      <c r="G180" s="91">
        <f t="shared" si="190"/>
        <v>41.267999999999994</v>
      </c>
      <c r="H180" s="91">
        <f t="shared" si="190"/>
        <v>41.267999999999994</v>
      </c>
      <c r="I180" s="91">
        <f t="shared" si="190"/>
        <v>41.267999999999994</v>
      </c>
      <c r="J180" s="91">
        <f t="shared" si="190"/>
        <v>41.267999999999994</v>
      </c>
      <c r="K180" s="91">
        <f t="shared" si="190"/>
        <v>41.267999999999994</v>
      </c>
      <c r="L180" s="91">
        <f t="shared" si="190"/>
        <v>36.923999999999992</v>
      </c>
      <c r="M180" s="91">
        <f t="shared" si="190"/>
        <v>36.923999999999992</v>
      </c>
      <c r="N180" s="91">
        <f t="shared" si="190"/>
        <v>36.923999999999992</v>
      </c>
      <c r="O180" s="92">
        <f t="shared" si="165"/>
        <v>469.15199999999982</v>
      </c>
      <c r="P180" s="62"/>
      <c r="Q180" s="62"/>
      <c r="R180" s="62"/>
      <c r="S180" s="62"/>
    </row>
    <row r="181" spans="2:19" ht="12.75" customHeight="1" x14ac:dyDescent="0.2">
      <c r="B181" s="110" t="s">
        <v>192</v>
      </c>
      <c r="C181" s="91">
        <f>C131*C151</f>
        <v>0</v>
      </c>
      <c r="D181" s="91">
        <f t="shared" ref="D181:N181" si="191">D131*D151</f>
        <v>0</v>
      </c>
      <c r="E181" s="91">
        <f t="shared" si="191"/>
        <v>0</v>
      </c>
      <c r="F181" s="91">
        <f t="shared" si="191"/>
        <v>0</v>
      </c>
      <c r="G181" s="91">
        <f t="shared" si="191"/>
        <v>0</v>
      </c>
      <c r="H181" s="91">
        <f t="shared" si="191"/>
        <v>0</v>
      </c>
      <c r="I181" s="91">
        <f t="shared" si="191"/>
        <v>0</v>
      </c>
      <c r="J181" s="91">
        <f t="shared" si="191"/>
        <v>0</v>
      </c>
      <c r="K181" s="91">
        <f t="shared" si="191"/>
        <v>0</v>
      </c>
      <c r="L181" s="91">
        <f t="shared" si="191"/>
        <v>0</v>
      </c>
      <c r="M181" s="91">
        <f t="shared" si="191"/>
        <v>0</v>
      </c>
      <c r="N181" s="91">
        <f t="shared" si="191"/>
        <v>0</v>
      </c>
      <c r="O181" s="92">
        <f t="shared" si="165"/>
        <v>0</v>
      </c>
      <c r="P181" s="62"/>
      <c r="Q181" s="62"/>
      <c r="R181" s="62"/>
      <c r="S181" s="62"/>
    </row>
    <row r="182" spans="2:19" ht="12.75" customHeight="1" x14ac:dyDescent="0.2">
      <c r="B182" s="60" t="s">
        <v>139</v>
      </c>
      <c r="C182" s="91">
        <f t="shared" ref="C182:N182" si="192">C132*C151</f>
        <v>0</v>
      </c>
      <c r="D182" s="91">
        <f t="shared" si="192"/>
        <v>0</v>
      </c>
      <c r="E182" s="91">
        <f t="shared" si="192"/>
        <v>0</v>
      </c>
      <c r="F182" s="91">
        <f t="shared" si="192"/>
        <v>0</v>
      </c>
      <c r="G182" s="91">
        <f t="shared" si="192"/>
        <v>0</v>
      </c>
      <c r="H182" s="91">
        <f t="shared" si="192"/>
        <v>0</v>
      </c>
      <c r="I182" s="91">
        <f t="shared" si="192"/>
        <v>0</v>
      </c>
      <c r="J182" s="91">
        <f t="shared" si="192"/>
        <v>0</v>
      </c>
      <c r="K182" s="91">
        <f t="shared" si="192"/>
        <v>0</v>
      </c>
      <c r="L182" s="91">
        <f t="shared" si="192"/>
        <v>0</v>
      </c>
      <c r="M182" s="91">
        <f t="shared" si="192"/>
        <v>0</v>
      </c>
      <c r="N182" s="91">
        <f t="shared" si="192"/>
        <v>0</v>
      </c>
      <c r="O182" s="92">
        <f t="shared" si="165"/>
        <v>0</v>
      </c>
      <c r="P182" s="62"/>
      <c r="Q182" s="62"/>
      <c r="R182" s="62"/>
      <c r="S182" s="62"/>
    </row>
    <row r="183" spans="2:19" x14ac:dyDescent="0.2">
      <c r="B183" s="60" t="s">
        <v>140</v>
      </c>
      <c r="C183" s="91">
        <f t="shared" ref="C183:N183" si="193">C133*C151</f>
        <v>66.245999999999995</v>
      </c>
      <c r="D183" s="91">
        <f t="shared" si="193"/>
        <v>66.245999999999995</v>
      </c>
      <c r="E183" s="91">
        <f t="shared" si="193"/>
        <v>66.245999999999995</v>
      </c>
      <c r="F183" s="91">
        <f t="shared" si="193"/>
        <v>77.648999999999987</v>
      </c>
      <c r="G183" s="91">
        <f t="shared" si="193"/>
        <v>77.648999999999987</v>
      </c>
      <c r="H183" s="91">
        <f t="shared" si="193"/>
        <v>77.648999999999987</v>
      </c>
      <c r="I183" s="91">
        <f t="shared" si="193"/>
        <v>77.648999999999987</v>
      </c>
      <c r="J183" s="91">
        <f t="shared" si="193"/>
        <v>77.648999999999987</v>
      </c>
      <c r="K183" s="91">
        <f t="shared" si="193"/>
        <v>77.648999999999987</v>
      </c>
      <c r="L183" s="91">
        <f t="shared" si="193"/>
        <v>66.245999999999995</v>
      </c>
      <c r="M183" s="91">
        <f t="shared" si="193"/>
        <v>66.245999999999995</v>
      </c>
      <c r="N183" s="91">
        <f t="shared" si="193"/>
        <v>66.245999999999995</v>
      </c>
      <c r="O183" s="92">
        <f t="shared" si="165"/>
        <v>863.36999999999989</v>
      </c>
      <c r="P183" s="62"/>
      <c r="Q183" s="62"/>
      <c r="R183" s="62"/>
      <c r="S183" s="62"/>
    </row>
    <row r="184" spans="2:19" x14ac:dyDescent="0.2">
      <c r="B184" s="110" t="s">
        <v>126</v>
      </c>
      <c r="C184" s="91">
        <f>C134*C151</f>
        <v>0</v>
      </c>
      <c r="D184" s="91">
        <f t="shared" ref="D184:N184" si="194">D134*D151</f>
        <v>0</v>
      </c>
      <c r="E184" s="91">
        <f t="shared" si="194"/>
        <v>0</v>
      </c>
      <c r="F184" s="91">
        <f t="shared" si="194"/>
        <v>0</v>
      </c>
      <c r="G184" s="91">
        <f t="shared" si="194"/>
        <v>0</v>
      </c>
      <c r="H184" s="91">
        <f t="shared" si="194"/>
        <v>0</v>
      </c>
      <c r="I184" s="91">
        <f t="shared" si="194"/>
        <v>0</v>
      </c>
      <c r="J184" s="91">
        <f t="shared" si="194"/>
        <v>0</v>
      </c>
      <c r="K184" s="91">
        <f t="shared" si="194"/>
        <v>0</v>
      </c>
      <c r="L184" s="91">
        <f t="shared" si="194"/>
        <v>0</v>
      </c>
      <c r="M184" s="91">
        <f t="shared" si="194"/>
        <v>0</v>
      </c>
      <c r="N184" s="91">
        <f t="shared" si="194"/>
        <v>0</v>
      </c>
      <c r="O184" s="92">
        <f t="shared" si="165"/>
        <v>0</v>
      </c>
      <c r="P184" s="62"/>
      <c r="Q184" s="62"/>
      <c r="R184" s="62"/>
      <c r="S184" s="62"/>
    </row>
    <row r="185" spans="2:19" x14ac:dyDescent="0.2">
      <c r="B185" s="60" t="s">
        <v>93</v>
      </c>
      <c r="C185" s="91">
        <f t="shared" ref="C185:N185" si="195">C135*C151</f>
        <v>180.27599999999998</v>
      </c>
      <c r="D185" s="91">
        <f t="shared" si="195"/>
        <v>180.27599999999998</v>
      </c>
      <c r="E185" s="91">
        <f t="shared" si="195"/>
        <v>180.27599999999998</v>
      </c>
      <c r="F185" s="91">
        <f t="shared" si="195"/>
        <v>208.51199999999997</v>
      </c>
      <c r="G185" s="91">
        <f t="shared" si="195"/>
        <v>208.51199999999997</v>
      </c>
      <c r="H185" s="91">
        <f t="shared" si="195"/>
        <v>208.51199999999997</v>
      </c>
      <c r="I185" s="91">
        <f t="shared" si="195"/>
        <v>208.51199999999997</v>
      </c>
      <c r="J185" s="91">
        <f t="shared" si="195"/>
        <v>208.51199999999997</v>
      </c>
      <c r="K185" s="91">
        <f t="shared" si="195"/>
        <v>208.51199999999997</v>
      </c>
      <c r="L185" s="91">
        <f t="shared" si="195"/>
        <v>180.27599999999998</v>
      </c>
      <c r="M185" s="91">
        <f t="shared" si="195"/>
        <v>180.27599999999998</v>
      </c>
      <c r="N185" s="91">
        <f t="shared" si="195"/>
        <v>180.27599999999998</v>
      </c>
      <c r="O185" s="92">
        <f t="shared" si="165"/>
        <v>2332.7279999999996</v>
      </c>
    </row>
    <row r="186" spans="2:19" x14ac:dyDescent="0.2">
      <c r="B186" s="60" t="s">
        <v>83</v>
      </c>
      <c r="C186" s="91">
        <f t="shared" ref="C186:N186" si="196">C136*C151</f>
        <v>0</v>
      </c>
      <c r="D186" s="91">
        <f t="shared" si="196"/>
        <v>0</v>
      </c>
      <c r="E186" s="91">
        <f t="shared" si="196"/>
        <v>0</v>
      </c>
      <c r="F186" s="91">
        <f t="shared" si="196"/>
        <v>0</v>
      </c>
      <c r="G186" s="91">
        <f t="shared" si="196"/>
        <v>0</v>
      </c>
      <c r="H186" s="91">
        <f t="shared" si="196"/>
        <v>0</v>
      </c>
      <c r="I186" s="91">
        <f t="shared" si="196"/>
        <v>0</v>
      </c>
      <c r="J186" s="91">
        <f t="shared" si="196"/>
        <v>0</v>
      </c>
      <c r="K186" s="91">
        <f t="shared" si="196"/>
        <v>0</v>
      </c>
      <c r="L186" s="91">
        <f t="shared" si="196"/>
        <v>0</v>
      </c>
      <c r="M186" s="91">
        <f t="shared" si="196"/>
        <v>0</v>
      </c>
      <c r="N186" s="91">
        <f t="shared" si="196"/>
        <v>0</v>
      </c>
      <c r="O186" s="92">
        <f t="shared" si="165"/>
        <v>0</v>
      </c>
    </row>
    <row r="187" spans="2:19" x14ac:dyDescent="0.2">
      <c r="B187" s="72" t="s">
        <v>84</v>
      </c>
      <c r="C187" s="91">
        <f>C137*C151</f>
        <v>0</v>
      </c>
      <c r="D187" s="91">
        <f t="shared" ref="D187:N187" si="197">D137*D151</f>
        <v>0</v>
      </c>
      <c r="E187" s="91">
        <f t="shared" si="197"/>
        <v>0</v>
      </c>
      <c r="F187" s="91">
        <f t="shared" si="197"/>
        <v>0</v>
      </c>
      <c r="G187" s="91">
        <f t="shared" si="197"/>
        <v>0</v>
      </c>
      <c r="H187" s="91">
        <f t="shared" si="197"/>
        <v>0</v>
      </c>
      <c r="I187" s="91">
        <f t="shared" si="197"/>
        <v>0</v>
      </c>
      <c r="J187" s="91">
        <f t="shared" si="197"/>
        <v>0</v>
      </c>
      <c r="K187" s="91">
        <f t="shared" si="197"/>
        <v>0</v>
      </c>
      <c r="L187" s="91">
        <f t="shared" si="197"/>
        <v>0</v>
      </c>
      <c r="M187" s="91">
        <f t="shared" si="197"/>
        <v>0</v>
      </c>
      <c r="N187" s="91">
        <f t="shared" si="197"/>
        <v>0</v>
      </c>
      <c r="O187" s="92">
        <f t="shared" si="165"/>
        <v>0</v>
      </c>
    </row>
    <row r="188" spans="2:19" x14ac:dyDescent="0.2">
      <c r="B188" s="60" t="s">
        <v>115</v>
      </c>
      <c r="C188" s="91">
        <f t="shared" ref="C188:N188" si="198">C138*C151</f>
        <v>32.036999999999999</v>
      </c>
      <c r="D188" s="91">
        <f t="shared" si="198"/>
        <v>32.036999999999999</v>
      </c>
      <c r="E188" s="91">
        <f t="shared" si="198"/>
        <v>32.036999999999999</v>
      </c>
      <c r="F188" s="91">
        <f t="shared" si="198"/>
        <v>36.923999999999992</v>
      </c>
      <c r="G188" s="91">
        <f t="shared" si="198"/>
        <v>36.923999999999992</v>
      </c>
      <c r="H188" s="91">
        <f t="shared" si="198"/>
        <v>36.923999999999992</v>
      </c>
      <c r="I188" s="91">
        <f t="shared" si="198"/>
        <v>36.923999999999992</v>
      </c>
      <c r="J188" s="91">
        <f t="shared" si="198"/>
        <v>36.923999999999992</v>
      </c>
      <c r="K188" s="91">
        <f t="shared" si="198"/>
        <v>36.923999999999992</v>
      </c>
      <c r="L188" s="91">
        <f t="shared" si="198"/>
        <v>32.036999999999999</v>
      </c>
      <c r="M188" s="91">
        <f t="shared" si="198"/>
        <v>32.036999999999999</v>
      </c>
      <c r="N188" s="91">
        <f t="shared" si="198"/>
        <v>32.036999999999999</v>
      </c>
      <c r="O188" s="92">
        <f t="shared" si="165"/>
        <v>413.76599999999979</v>
      </c>
    </row>
    <row r="189" spans="2:19" x14ac:dyDescent="0.2">
      <c r="B189" s="72" t="s">
        <v>85</v>
      </c>
      <c r="C189" s="91">
        <f>C139*C151</f>
        <v>0</v>
      </c>
      <c r="D189" s="91">
        <f t="shared" ref="D189:N189" si="199">D139*D151</f>
        <v>0</v>
      </c>
      <c r="E189" s="91">
        <f t="shared" si="199"/>
        <v>0</v>
      </c>
      <c r="F189" s="91">
        <f t="shared" si="199"/>
        <v>0</v>
      </c>
      <c r="G189" s="91">
        <f t="shared" si="199"/>
        <v>0</v>
      </c>
      <c r="H189" s="91">
        <f t="shared" si="199"/>
        <v>0</v>
      </c>
      <c r="I189" s="91">
        <f t="shared" si="199"/>
        <v>0</v>
      </c>
      <c r="J189" s="91">
        <f t="shared" si="199"/>
        <v>0</v>
      </c>
      <c r="K189" s="91">
        <f t="shared" si="199"/>
        <v>0</v>
      </c>
      <c r="L189" s="91">
        <f t="shared" si="199"/>
        <v>0</v>
      </c>
      <c r="M189" s="91">
        <f t="shared" si="199"/>
        <v>0</v>
      </c>
      <c r="N189" s="91">
        <f t="shared" si="199"/>
        <v>0</v>
      </c>
      <c r="O189" s="92">
        <f t="shared" si="165"/>
        <v>0</v>
      </c>
    </row>
    <row r="190" spans="2:19" s="45" customFormat="1" ht="14.25" customHeight="1" x14ac:dyDescent="0.2">
      <c r="B190" s="60" t="s">
        <v>120</v>
      </c>
      <c r="C190" s="91">
        <f>C140*C151</f>
        <v>0</v>
      </c>
      <c r="D190" s="91">
        <f t="shared" ref="D190:N190" si="200">D140*D151</f>
        <v>0</v>
      </c>
      <c r="E190" s="91">
        <f t="shared" si="200"/>
        <v>0</v>
      </c>
      <c r="F190" s="91">
        <f t="shared" si="200"/>
        <v>0</v>
      </c>
      <c r="G190" s="91">
        <f t="shared" si="200"/>
        <v>0</v>
      </c>
      <c r="H190" s="91">
        <f t="shared" si="200"/>
        <v>0</v>
      </c>
      <c r="I190" s="91">
        <f t="shared" si="200"/>
        <v>0</v>
      </c>
      <c r="J190" s="91">
        <f t="shared" si="200"/>
        <v>0</v>
      </c>
      <c r="K190" s="91">
        <f t="shared" si="200"/>
        <v>0</v>
      </c>
      <c r="L190" s="91">
        <f t="shared" si="200"/>
        <v>0</v>
      </c>
      <c r="M190" s="91">
        <f t="shared" si="200"/>
        <v>0</v>
      </c>
      <c r="N190" s="91">
        <f t="shared" si="200"/>
        <v>0</v>
      </c>
      <c r="O190" s="92">
        <f t="shared" si="165"/>
        <v>0</v>
      </c>
    </row>
    <row r="191" spans="2:19" ht="14.25" customHeight="1" x14ac:dyDescent="0.2">
      <c r="B191" s="110" t="s">
        <v>173</v>
      </c>
      <c r="C191" s="91">
        <f>C141*C151</f>
        <v>141.17999999999998</v>
      </c>
      <c r="D191" s="91">
        <f t="shared" ref="D191:N191" si="201">D141*D151</f>
        <v>141.17999999999998</v>
      </c>
      <c r="E191" s="91">
        <f t="shared" si="201"/>
        <v>141.17999999999998</v>
      </c>
      <c r="F191" s="91">
        <f t="shared" si="201"/>
        <v>162.35699999999997</v>
      </c>
      <c r="G191" s="91">
        <f t="shared" si="201"/>
        <v>162.35699999999997</v>
      </c>
      <c r="H191" s="91">
        <f t="shared" si="201"/>
        <v>162.35699999999997</v>
      </c>
      <c r="I191" s="91">
        <f t="shared" si="201"/>
        <v>162.35699999999997</v>
      </c>
      <c r="J191" s="91">
        <f t="shared" si="201"/>
        <v>162.35699999999997</v>
      </c>
      <c r="K191" s="91">
        <f t="shared" si="201"/>
        <v>162.35699999999997</v>
      </c>
      <c r="L191" s="91">
        <f t="shared" si="201"/>
        <v>141.17999999999998</v>
      </c>
      <c r="M191" s="91">
        <f t="shared" si="201"/>
        <v>141.17999999999998</v>
      </c>
      <c r="N191" s="91">
        <f t="shared" si="201"/>
        <v>141.17999999999998</v>
      </c>
      <c r="O191" s="92">
        <f t="shared" si="165"/>
        <v>1821.222</v>
      </c>
    </row>
    <row r="192" spans="2:19" ht="14.25" customHeight="1" x14ac:dyDescent="0.2">
      <c r="B192" s="110" t="s">
        <v>172</v>
      </c>
      <c r="C192" s="91">
        <f>C142*C151</f>
        <v>0</v>
      </c>
      <c r="D192" s="91">
        <f t="shared" ref="D192:N192" si="202">D142*D151</f>
        <v>0</v>
      </c>
      <c r="E192" s="91">
        <f t="shared" si="202"/>
        <v>0</v>
      </c>
      <c r="F192" s="91">
        <f t="shared" si="202"/>
        <v>0</v>
      </c>
      <c r="G192" s="91">
        <f t="shared" si="202"/>
        <v>0</v>
      </c>
      <c r="H192" s="91">
        <f t="shared" si="202"/>
        <v>0</v>
      </c>
      <c r="I192" s="91">
        <f t="shared" si="202"/>
        <v>0</v>
      </c>
      <c r="J192" s="91">
        <f t="shared" si="202"/>
        <v>0</v>
      </c>
      <c r="K192" s="91">
        <f t="shared" si="202"/>
        <v>0</v>
      </c>
      <c r="L192" s="91">
        <f t="shared" si="202"/>
        <v>0</v>
      </c>
      <c r="M192" s="91">
        <f t="shared" si="202"/>
        <v>0</v>
      </c>
      <c r="N192" s="91">
        <f t="shared" si="202"/>
        <v>0</v>
      </c>
      <c r="O192" s="92">
        <f t="shared" si="165"/>
        <v>0</v>
      </c>
    </row>
    <row r="193" spans="2:17" ht="14.25" customHeight="1" x14ac:dyDescent="0.2">
      <c r="B193" s="60" t="s">
        <v>87</v>
      </c>
      <c r="C193" s="91">
        <f>C143*C151</f>
        <v>0</v>
      </c>
      <c r="D193" s="91">
        <f t="shared" ref="D193:N193" si="203">D143*D151</f>
        <v>0</v>
      </c>
      <c r="E193" s="91">
        <f t="shared" si="203"/>
        <v>0</v>
      </c>
      <c r="F193" s="91">
        <f t="shared" si="203"/>
        <v>0</v>
      </c>
      <c r="G193" s="91">
        <f t="shared" si="203"/>
        <v>0</v>
      </c>
      <c r="H193" s="91">
        <f t="shared" si="203"/>
        <v>0</v>
      </c>
      <c r="I193" s="91">
        <f t="shared" si="203"/>
        <v>0</v>
      </c>
      <c r="J193" s="91">
        <f t="shared" si="203"/>
        <v>0</v>
      </c>
      <c r="K193" s="91">
        <f t="shared" si="203"/>
        <v>0</v>
      </c>
      <c r="L193" s="91">
        <f t="shared" si="203"/>
        <v>0</v>
      </c>
      <c r="M193" s="91">
        <f t="shared" si="203"/>
        <v>0</v>
      </c>
      <c r="N193" s="91">
        <f t="shared" si="203"/>
        <v>0</v>
      </c>
      <c r="O193" s="92">
        <f t="shared" si="165"/>
        <v>0</v>
      </c>
    </row>
    <row r="194" spans="2:17" ht="14.25" customHeight="1" x14ac:dyDescent="0.2">
      <c r="B194" s="60" t="s">
        <v>94</v>
      </c>
      <c r="C194" s="91">
        <f>C144*C151</f>
        <v>72.761999999999986</v>
      </c>
      <c r="D194" s="91">
        <f t="shared" ref="D194:N194" si="204">D144*D151</f>
        <v>72.761999999999986</v>
      </c>
      <c r="E194" s="91">
        <f t="shared" si="204"/>
        <v>72.761999999999986</v>
      </c>
      <c r="F194" s="91">
        <f t="shared" si="204"/>
        <v>83.621999999999986</v>
      </c>
      <c r="G194" s="91">
        <f t="shared" si="204"/>
        <v>83.621999999999986</v>
      </c>
      <c r="H194" s="91">
        <f t="shared" si="204"/>
        <v>83.621999999999986</v>
      </c>
      <c r="I194" s="91">
        <f t="shared" si="204"/>
        <v>83.621999999999986</v>
      </c>
      <c r="J194" s="91">
        <f t="shared" si="204"/>
        <v>83.621999999999986</v>
      </c>
      <c r="K194" s="91">
        <f t="shared" si="204"/>
        <v>83.621999999999986</v>
      </c>
      <c r="L194" s="91">
        <f t="shared" si="204"/>
        <v>72.761999999999986</v>
      </c>
      <c r="M194" s="91">
        <f t="shared" si="204"/>
        <v>72.761999999999986</v>
      </c>
      <c r="N194" s="91">
        <f t="shared" si="204"/>
        <v>72.761999999999986</v>
      </c>
      <c r="O194" s="92">
        <f t="shared" si="165"/>
        <v>938.30399999999952</v>
      </c>
    </row>
    <row r="195" spans="2:17" ht="14.25" customHeight="1" x14ac:dyDescent="0.2">
      <c r="B195" s="60" t="s">
        <v>141</v>
      </c>
      <c r="C195" s="121">
        <f>C145*C151</f>
        <v>23.348999999999997</v>
      </c>
      <c r="D195" s="121">
        <f t="shared" ref="D195:N195" si="205">D145*D151</f>
        <v>23.348999999999997</v>
      </c>
      <c r="E195" s="121">
        <f t="shared" si="205"/>
        <v>23.348999999999997</v>
      </c>
      <c r="F195" s="121">
        <f t="shared" si="205"/>
        <v>27.692999999999998</v>
      </c>
      <c r="G195" s="121">
        <f t="shared" si="205"/>
        <v>27.692999999999998</v>
      </c>
      <c r="H195" s="121">
        <f t="shared" si="205"/>
        <v>27.692999999999998</v>
      </c>
      <c r="I195" s="121">
        <f t="shared" si="205"/>
        <v>27.692999999999998</v>
      </c>
      <c r="J195" s="121">
        <f t="shared" si="205"/>
        <v>27.692999999999998</v>
      </c>
      <c r="K195" s="121">
        <f t="shared" si="205"/>
        <v>27.692999999999998</v>
      </c>
      <c r="L195" s="121">
        <f t="shared" si="205"/>
        <v>23.348999999999997</v>
      </c>
      <c r="M195" s="121">
        <f t="shared" si="205"/>
        <v>23.348999999999997</v>
      </c>
      <c r="N195" s="121">
        <f t="shared" si="205"/>
        <v>23.348999999999997</v>
      </c>
      <c r="O195" s="122">
        <f t="shared" si="165"/>
        <v>306.2519999999999</v>
      </c>
    </row>
    <row r="196" spans="2:17" ht="14.25" customHeight="1" x14ac:dyDescent="0.2">
      <c r="B196" s="110" t="s">
        <v>127</v>
      </c>
      <c r="C196" s="121">
        <f>C146*C151</f>
        <v>0</v>
      </c>
      <c r="D196" s="121">
        <f t="shared" ref="D196:N196" si="206">D146*D151</f>
        <v>0</v>
      </c>
      <c r="E196" s="121">
        <f t="shared" si="206"/>
        <v>0</v>
      </c>
      <c r="F196" s="121">
        <f t="shared" si="206"/>
        <v>0</v>
      </c>
      <c r="G196" s="121">
        <f t="shared" si="206"/>
        <v>0</v>
      </c>
      <c r="H196" s="121">
        <f t="shared" si="206"/>
        <v>0</v>
      </c>
      <c r="I196" s="121">
        <f t="shared" si="206"/>
        <v>0</v>
      </c>
      <c r="J196" s="121">
        <f t="shared" si="206"/>
        <v>0</v>
      </c>
      <c r="K196" s="121">
        <f t="shared" si="206"/>
        <v>0</v>
      </c>
      <c r="L196" s="121">
        <f t="shared" si="206"/>
        <v>0</v>
      </c>
      <c r="M196" s="121">
        <f t="shared" si="206"/>
        <v>0</v>
      </c>
      <c r="N196" s="121">
        <f t="shared" si="206"/>
        <v>0</v>
      </c>
      <c r="O196" s="122">
        <f t="shared" si="165"/>
        <v>0</v>
      </c>
    </row>
    <row r="197" spans="2:17" ht="14.25" customHeight="1" x14ac:dyDescent="0.2">
      <c r="B197" s="110" t="s">
        <v>88</v>
      </c>
      <c r="C197" s="121">
        <f>C147*C151</f>
        <v>0</v>
      </c>
      <c r="D197" s="121">
        <f t="shared" ref="D197:N197" si="207">D147*D151</f>
        <v>0</v>
      </c>
      <c r="E197" s="121">
        <f t="shared" si="207"/>
        <v>0</v>
      </c>
      <c r="F197" s="121">
        <f t="shared" si="207"/>
        <v>0</v>
      </c>
      <c r="G197" s="121">
        <f t="shared" si="207"/>
        <v>0</v>
      </c>
      <c r="H197" s="121">
        <f t="shared" si="207"/>
        <v>0</v>
      </c>
      <c r="I197" s="121">
        <f t="shared" si="207"/>
        <v>0</v>
      </c>
      <c r="J197" s="121">
        <f t="shared" si="207"/>
        <v>0</v>
      </c>
      <c r="K197" s="121">
        <f t="shared" si="207"/>
        <v>0</v>
      </c>
      <c r="L197" s="121">
        <f t="shared" si="207"/>
        <v>0</v>
      </c>
      <c r="M197" s="121">
        <f t="shared" si="207"/>
        <v>0</v>
      </c>
      <c r="N197" s="121">
        <f t="shared" si="207"/>
        <v>0</v>
      </c>
      <c r="O197" s="122">
        <f t="shared" si="165"/>
        <v>0</v>
      </c>
    </row>
    <row r="198" spans="2:17" ht="14.25" customHeight="1" x14ac:dyDescent="0.2">
      <c r="B198" s="110" t="s">
        <v>89</v>
      </c>
      <c r="C198" s="93">
        <f>C148*C151</f>
        <v>0</v>
      </c>
      <c r="D198" s="93">
        <f t="shared" ref="D198:N198" si="208">D148*D151</f>
        <v>0</v>
      </c>
      <c r="E198" s="93">
        <f t="shared" si="208"/>
        <v>0</v>
      </c>
      <c r="F198" s="93">
        <f t="shared" si="208"/>
        <v>0</v>
      </c>
      <c r="G198" s="93">
        <f t="shared" si="208"/>
        <v>0</v>
      </c>
      <c r="H198" s="93">
        <f t="shared" si="208"/>
        <v>0</v>
      </c>
      <c r="I198" s="93">
        <f t="shared" si="208"/>
        <v>0</v>
      </c>
      <c r="J198" s="93">
        <f t="shared" si="208"/>
        <v>0</v>
      </c>
      <c r="K198" s="93">
        <f t="shared" si="208"/>
        <v>0</v>
      </c>
      <c r="L198" s="93">
        <f t="shared" si="208"/>
        <v>0</v>
      </c>
      <c r="M198" s="93">
        <f t="shared" si="208"/>
        <v>0</v>
      </c>
      <c r="N198" s="93">
        <f t="shared" si="208"/>
        <v>0</v>
      </c>
      <c r="O198" s="94">
        <f t="shared" si="165"/>
        <v>0</v>
      </c>
    </row>
    <row r="199" spans="2:17" ht="15.95" customHeight="1" x14ac:dyDescent="0.2">
      <c r="B199" s="60" t="s">
        <v>143</v>
      </c>
      <c r="C199" s="69">
        <f>SUM(C154:C198)</f>
        <v>1095.7739999999997</v>
      </c>
      <c r="D199" s="69">
        <f t="shared" ref="D199:O199" si="209">SUM(D154:D198)</f>
        <v>1095.7739999999997</v>
      </c>
      <c r="E199" s="69">
        <f t="shared" si="209"/>
        <v>1095.7739999999997</v>
      </c>
      <c r="F199" s="69">
        <f t="shared" si="209"/>
        <v>1251.0719999999999</v>
      </c>
      <c r="G199" s="69">
        <f t="shared" si="209"/>
        <v>1251.0719999999999</v>
      </c>
      <c r="H199" s="69">
        <f t="shared" si="209"/>
        <v>1251.0719999999999</v>
      </c>
      <c r="I199" s="69">
        <f t="shared" si="209"/>
        <v>1251.0719999999999</v>
      </c>
      <c r="J199" s="69">
        <f t="shared" si="209"/>
        <v>1251.0719999999999</v>
      </c>
      <c r="K199" s="69">
        <f t="shared" si="209"/>
        <v>1251.0719999999999</v>
      </c>
      <c r="L199" s="69">
        <f t="shared" si="209"/>
        <v>1095.7739999999997</v>
      </c>
      <c r="M199" s="69">
        <f t="shared" si="209"/>
        <v>1095.7739999999997</v>
      </c>
      <c r="N199" s="69">
        <f t="shared" si="209"/>
        <v>1095.7739999999997</v>
      </c>
      <c r="O199" s="69">
        <f t="shared" si="209"/>
        <v>14081.075999999997</v>
      </c>
    </row>
    <row r="201" spans="2:17" x14ac:dyDescent="0.2">
      <c r="B201" s="63" t="s">
        <v>146</v>
      </c>
      <c r="C201" s="64" t="str">
        <f t="shared" ref="C201:N201" si="210">C4</f>
        <v>Jan</v>
      </c>
      <c r="D201" s="64" t="str">
        <f t="shared" si="210"/>
        <v>Feb</v>
      </c>
      <c r="E201" s="64" t="str">
        <f t="shared" si="210"/>
        <v>Mar</v>
      </c>
      <c r="F201" s="64" t="str">
        <f t="shared" si="210"/>
        <v>Apr</v>
      </c>
      <c r="G201" s="64" t="str">
        <f t="shared" si="210"/>
        <v>May</v>
      </c>
      <c r="H201" s="64" t="str">
        <f t="shared" si="210"/>
        <v>Jun</v>
      </c>
      <c r="I201" s="64" t="str">
        <f t="shared" si="210"/>
        <v>Jul</v>
      </c>
      <c r="J201" s="64" t="str">
        <f t="shared" si="210"/>
        <v>Aug</v>
      </c>
      <c r="K201" s="64" t="str">
        <f t="shared" si="210"/>
        <v>Sep</v>
      </c>
      <c r="L201" s="64" t="str">
        <f t="shared" si="210"/>
        <v>Oct</v>
      </c>
      <c r="M201" s="64" t="str">
        <f t="shared" si="210"/>
        <v>Nov</v>
      </c>
      <c r="N201" s="64" t="str">
        <f t="shared" si="210"/>
        <v>Dec</v>
      </c>
      <c r="O201" s="62"/>
    </row>
    <row r="202" spans="2:17" x14ac:dyDescent="0.2">
      <c r="B202" s="106" t="s">
        <v>118</v>
      </c>
      <c r="C202" s="86">
        <f>'[3]Winter kWh'!$M$9</f>
        <v>93000</v>
      </c>
      <c r="D202" s="86">
        <f>'[3]Winter kWh'!$P$9</f>
        <v>74000</v>
      </c>
      <c r="E202" s="86">
        <f>'[3]Winter kWh'!$S$9</f>
        <v>79342.000000000058</v>
      </c>
      <c r="F202" s="87">
        <f>'[3]Summer kWh'!$D$9</f>
        <v>92000</v>
      </c>
      <c r="G202" s="86">
        <f>'[3]Summer kWh'!$G$9</f>
        <v>96000</v>
      </c>
      <c r="H202" s="86">
        <f>'[3]Summer kWh'!$J$9</f>
        <v>111000</v>
      </c>
      <c r="I202" s="86">
        <f>'[3]Summer kWh'!$M$9</f>
        <v>138000</v>
      </c>
      <c r="J202" s="86">
        <f>'[3]Summer kWh'!$P$9</f>
        <v>111000</v>
      </c>
      <c r="K202" s="86">
        <f>'[3]Summer kWh'!$S$9</f>
        <v>80090</v>
      </c>
      <c r="L202" s="86">
        <f>'[3]Winter kWh'!$D$9</f>
        <v>88000</v>
      </c>
      <c r="M202" s="86">
        <f>'[3]Winter kWh'!$G$9</f>
        <v>88000</v>
      </c>
      <c r="N202" s="86">
        <f>'[3]Winter kWh'!$J$9</f>
        <v>96000</v>
      </c>
      <c r="O202" s="67">
        <f>SUM(C202:N202)</f>
        <v>1146432</v>
      </c>
      <c r="P202" s="41"/>
      <c r="Q202" s="41"/>
    </row>
    <row r="203" spans="2:17" x14ac:dyDescent="0.2">
      <c r="B203" s="60" t="s">
        <v>105</v>
      </c>
      <c r="C203" s="86">
        <f>'[3]Winter kWh'!$M$11</f>
        <v>97000</v>
      </c>
      <c r="D203" s="86">
        <f>'[3]Winter kWh'!$P$11</f>
        <v>77000</v>
      </c>
      <c r="E203" s="86">
        <f>'[3]Winter kWh'!$S$11</f>
        <v>83056</v>
      </c>
      <c r="F203" s="87">
        <f>'[3]Summer kWh'!$D$11</f>
        <v>113000</v>
      </c>
      <c r="G203" s="86">
        <f>'[3]Summer kWh'!$G$11</f>
        <v>118000</v>
      </c>
      <c r="H203" s="86">
        <f>'[3]Summer kWh'!$J$11</f>
        <v>136000</v>
      </c>
      <c r="I203" s="86">
        <f>'[3]Summer kWh'!$M$11</f>
        <v>170000</v>
      </c>
      <c r="J203" s="86">
        <f>'[3]Summer kWh'!$P$11</f>
        <v>136000</v>
      </c>
      <c r="K203" s="86">
        <f>'[3]Summer kWh'!$S$11</f>
        <v>101094.00000000012</v>
      </c>
      <c r="L203" s="86">
        <f>'[3]Winter kWh'!$D$11</f>
        <v>91000</v>
      </c>
      <c r="M203" s="86">
        <f>'[3]Winter kWh'!$G$11</f>
        <v>91000</v>
      </c>
      <c r="N203" s="86">
        <f>'[3]Winter kWh'!$J$11</f>
        <v>100000</v>
      </c>
      <c r="O203" s="67">
        <f t="shared" ref="O203:O246" si="211">SUM(C203:N203)</f>
        <v>1313150</v>
      </c>
    </row>
    <row r="204" spans="2:17" x14ac:dyDescent="0.2">
      <c r="B204" s="72" t="s">
        <v>72</v>
      </c>
      <c r="C204" s="86">
        <f>'[3]Winter kWh'!$M$13</f>
        <v>139000</v>
      </c>
      <c r="D204" s="86">
        <f>'[3]Winter kWh'!$P$13</f>
        <v>110000</v>
      </c>
      <c r="E204" s="86">
        <f>'[3]Winter kWh'!$S$13</f>
        <v>119731</v>
      </c>
      <c r="F204" s="87">
        <f>'[3]Summer kWh'!$D$13</f>
        <v>139000</v>
      </c>
      <c r="G204" s="86">
        <f>'[3]Summer kWh'!$G$13</f>
        <v>146000</v>
      </c>
      <c r="H204" s="86">
        <f>'[3]Summer kWh'!$J$13</f>
        <v>168000</v>
      </c>
      <c r="I204" s="86">
        <f>'[3]Summer kWh'!$M$13</f>
        <v>210000</v>
      </c>
      <c r="J204" s="86">
        <f>'[3]Summer kWh'!$P$13</f>
        <v>168000</v>
      </c>
      <c r="K204" s="86">
        <f>'[3]Summer kWh'!$S$13</f>
        <v>123278</v>
      </c>
      <c r="L204" s="86">
        <f>'[3]Winter kWh'!$D$13</f>
        <v>131000</v>
      </c>
      <c r="M204" s="86">
        <f>'[3]Winter kWh'!$G$13</f>
        <v>131000</v>
      </c>
      <c r="N204" s="86">
        <f>'[3]Winter kWh'!$J$13</f>
        <v>143000</v>
      </c>
      <c r="O204" s="67">
        <f t="shared" si="211"/>
        <v>1728009</v>
      </c>
    </row>
    <row r="205" spans="2:17" x14ac:dyDescent="0.2">
      <c r="B205" s="60" t="s">
        <v>106</v>
      </c>
      <c r="C205" s="86">
        <f>'[3]Winter kWh'!$M$15</f>
        <v>265000</v>
      </c>
      <c r="D205" s="86">
        <f>'[3]Winter kWh'!$P$15</f>
        <v>209000</v>
      </c>
      <c r="E205" s="86">
        <f>'[3]Winter kWh'!$S$15</f>
        <v>227586</v>
      </c>
      <c r="F205" s="87">
        <f>'[3]Summer kWh'!$D$15</f>
        <v>274000</v>
      </c>
      <c r="G205" s="86">
        <f>'[3]Summer kWh'!$G$15</f>
        <v>287000</v>
      </c>
      <c r="H205" s="86">
        <f>'[3]Summer kWh'!$J$15</f>
        <v>331000</v>
      </c>
      <c r="I205" s="86">
        <f>'[3]Summer kWh'!$M$15</f>
        <v>413000</v>
      </c>
      <c r="J205" s="86">
        <f>'[3]Summer kWh'!$P$15</f>
        <v>331000</v>
      </c>
      <c r="K205" s="86">
        <f>'[3]Summer kWh'!$S$15</f>
        <v>242010</v>
      </c>
      <c r="L205" s="86">
        <f>'[3]Winter kWh'!$D$15</f>
        <v>249000</v>
      </c>
      <c r="M205" s="86">
        <f>'[3]Winter kWh'!$G$15</f>
        <v>249000</v>
      </c>
      <c r="N205" s="86">
        <f>'[3]Winter kWh'!$J$15</f>
        <v>272000</v>
      </c>
      <c r="O205" s="67">
        <f t="shared" si="211"/>
        <v>3349596</v>
      </c>
    </row>
    <row r="206" spans="2:17" x14ac:dyDescent="0.2">
      <c r="B206" s="60" t="s">
        <v>107</v>
      </c>
      <c r="C206" s="86">
        <f>'[3]Winter kWh'!$M$17</f>
        <v>398000</v>
      </c>
      <c r="D206" s="86">
        <f>'[3]Winter kWh'!$P$17</f>
        <v>314000</v>
      </c>
      <c r="E206" s="86">
        <f>'[3]Winter kWh'!$S$17</f>
        <v>342326</v>
      </c>
      <c r="F206" s="87">
        <f>'[3]Summer kWh'!$D$17</f>
        <v>404000</v>
      </c>
      <c r="G206" s="86">
        <f>'[3]Summer kWh'!$G$17</f>
        <v>424000</v>
      </c>
      <c r="H206" s="86">
        <f>'[3]Summer kWh'!$J$17</f>
        <v>487000</v>
      </c>
      <c r="I206" s="86">
        <f>'[3]Summer kWh'!$M$17</f>
        <v>609000</v>
      </c>
      <c r="J206" s="86">
        <f>'[3]Summer kWh'!$P$17</f>
        <v>487000</v>
      </c>
      <c r="K206" s="86">
        <f>'[3]Summer kWh'!$S$17</f>
        <v>358866</v>
      </c>
      <c r="L206" s="86">
        <f>'[3]Winter kWh'!$D$17</f>
        <v>374000</v>
      </c>
      <c r="M206" s="86">
        <f>'[3]Winter kWh'!$G$17</f>
        <v>374000</v>
      </c>
      <c r="N206" s="86">
        <f>'[3]Winter kWh'!$J$17</f>
        <v>409000</v>
      </c>
      <c r="O206" s="67">
        <f t="shared" si="211"/>
        <v>4981192</v>
      </c>
    </row>
    <row r="207" spans="2:17" x14ac:dyDescent="0.2">
      <c r="B207" s="60" t="s">
        <v>73</v>
      </c>
      <c r="C207" s="86">
        <f>'[3]Winter kWh'!$M$19</f>
        <v>77000</v>
      </c>
      <c r="D207" s="86">
        <f>'[3]Winter kWh'!$P$19</f>
        <v>60000</v>
      </c>
      <c r="E207" s="86">
        <f>'[3]Winter kWh'!$S$19</f>
        <v>65455</v>
      </c>
      <c r="F207" s="87">
        <f>'[3]Summer kWh'!$D$19</f>
        <v>75000</v>
      </c>
      <c r="G207" s="86">
        <f>'[3]Summer kWh'!$G$19</f>
        <v>78000</v>
      </c>
      <c r="H207" s="86">
        <f>'[3]Summer kWh'!$J$19</f>
        <v>90000</v>
      </c>
      <c r="I207" s="86">
        <f>'[3]Summer kWh'!$M$19</f>
        <v>112000</v>
      </c>
      <c r="J207" s="86">
        <f>'[3]Summer kWh'!$P$19</f>
        <v>90000</v>
      </c>
      <c r="K207" s="86">
        <f>'[3]Summer kWh'!$S$19</f>
        <v>65807</v>
      </c>
      <c r="L207" s="86">
        <f>'[3]Winter kWh'!$D$19</f>
        <v>72000</v>
      </c>
      <c r="M207" s="86">
        <f>'[3]Winter kWh'!$G$19</f>
        <v>72000</v>
      </c>
      <c r="N207" s="86">
        <f>'[3]Winter kWh'!$J$19</f>
        <v>79000</v>
      </c>
      <c r="O207" s="67">
        <f t="shared" si="211"/>
        <v>936262</v>
      </c>
    </row>
    <row r="208" spans="2:17" x14ac:dyDescent="0.2">
      <c r="B208" s="60" t="s">
        <v>108</v>
      </c>
      <c r="C208" s="86">
        <f>'[3]Winter kWh'!$M$21</f>
        <v>51000</v>
      </c>
      <c r="D208" s="86">
        <f>'[3]Winter kWh'!$P$21</f>
        <v>40000</v>
      </c>
      <c r="E208" s="86">
        <f>'[3]Winter kWh'!$S$21</f>
        <v>44440</v>
      </c>
      <c r="F208" s="87">
        <f>'[3]Summer kWh'!$D$21</f>
        <v>55000</v>
      </c>
      <c r="G208" s="86">
        <f>'[3]Summer kWh'!$G$21</f>
        <v>58000</v>
      </c>
      <c r="H208" s="86">
        <f>'[3]Summer kWh'!$J$21</f>
        <v>66000</v>
      </c>
      <c r="I208" s="86">
        <f>'[3]Summer kWh'!$M$21</f>
        <v>83000</v>
      </c>
      <c r="J208" s="86">
        <f>'[3]Summer kWh'!$P$21</f>
        <v>66000</v>
      </c>
      <c r="K208" s="86">
        <f>'[3]Summer kWh'!$S$21</f>
        <v>49823</v>
      </c>
      <c r="L208" s="86">
        <f>'[3]Winter kWh'!$D$21</f>
        <v>48000</v>
      </c>
      <c r="M208" s="86">
        <f>'[3]Winter kWh'!$G$21</f>
        <v>48000</v>
      </c>
      <c r="N208" s="86">
        <f>'[3]Winter kWh'!$J$21</f>
        <v>53000</v>
      </c>
      <c r="O208" s="67">
        <f t="shared" si="211"/>
        <v>662263</v>
      </c>
    </row>
    <row r="209" spans="2:15" x14ac:dyDescent="0.2">
      <c r="B209" s="60" t="s">
        <v>74</v>
      </c>
      <c r="C209" s="86">
        <f>'[3]Winter kWh'!$M$23</f>
        <v>28000</v>
      </c>
      <c r="D209" s="86">
        <f>'[3]Winter kWh'!$P$23</f>
        <v>22000</v>
      </c>
      <c r="E209" s="86">
        <f>'[3]Winter kWh'!$S$23</f>
        <v>23396</v>
      </c>
      <c r="F209" s="87">
        <f>'[3]Summer kWh'!$D$23</f>
        <v>25000</v>
      </c>
      <c r="G209" s="86">
        <f>'[3]Summer kWh'!$G$23</f>
        <v>26000</v>
      </c>
      <c r="H209" s="86">
        <f>'[3]Summer kWh'!$J$23</f>
        <v>30000</v>
      </c>
      <c r="I209" s="86">
        <f>'[3]Summer kWh'!$M$23</f>
        <v>37000</v>
      </c>
      <c r="J209" s="86">
        <f>'[3]Summer kWh'!$P$23</f>
        <v>30000</v>
      </c>
      <c r="K209" s="86">
        <f>'[3]Summer kWh'!$S$23</f>
        <v>22269</v>
      </c>
      <c r="L209" s="86">
        <f>'[3]Winter kWh'!$D$23</f>
        <v>26000</v>
      </c>
      <c r="M209" s="86">
        <f>'[3]Winter kWh'!$G$23</f>
        <v>26000</v>
      </c>
      <c r="N209" s="86">
        <f>'[3]Winter kWh'!$J$23</f>
        <v>28000</v>
      </c>
      <c r="O209" s="67">
        <f t="shared" si="211"/>
        <v>323665</v>
      </c>
    </row>
    <row r="210" spans="2:15" x14ac:dyDescent="0.2">
      <c r="B210" s="110" t="s">
        <v>182</v>
      </c>
      <c r="C210" s="86">
        <f>'[3]Winter kWh'!$M$25</f>
        <v>30000</v>
      </c>
      <c r="D210" s="86">
        <f>'[3]Winter kWh'!$P$25</f>
        <v>24000</v>
      </c>
      <c r="E210" s="86">
        <f>'[3]Winter kWh'!$S$25</f>
        <v>25042</v>
      </c>
      <c r="F210" s="87">
        <f>'[3]Summer kWh'!$D$25</f>
        <v>37000</v>
      </c>
      <c r="G210" s="86">
        <f>'[3]Summer kWh'!$G$25</f>
        <v>39000</v>
      </c>
      <c r="H210" s="86">
        <f>'[3]Summer kWh'!$J$25</f>
        <v>44000</v>
      </c>
      <c r="I210" s="86">
        <f>'[3]Summer kWh'!$M$25</f>
        <v>55000</v>
      </c>
      <c r="J210" s="86">
        <f>'[3]Summer kWh'!$P$25</f>
        <v>44000</v>
      </c>
      <c r="K210" s="86">
        <f>'[3]Summer kWh'!$S$25</f>
        <v>33161.999999999971</v>
      </c>
      <c r="L210" s="86">
        <f>'[3]Winter kWh'!$D$25</f>
        <v>28000</v>
      </c>
      <c r="M210" s="86">
        <f>'[3]Winter kWh'!$G$25</f>
        <v>28000</v>
      </c>
      <c r="N210" s="86">
        <f>'[3]Winter kWh'!$J$25</f>
        <v>31000</v>
      </c>
      <c r="O210" s="67">
        <f t="shared" si="211"/>
        <v>418204</v>
      </c>
    </row>
    <row r="211" spans="2:15" x14ac:dyDescent="0.2">
      <c r="B211" s="60" t="s">
        <v>123</v>
      </c>
      <c r="C211" s="86">
        <f>'[3]Winter kWh'!$M$27</f>
        <v>220000</v>
      </c>
      <c r="D211" s="86">
        <f>'[3]Winter kWh'!$P$27</f>
        <v>174000</v>
      </c>
      <c r="E211" s="86">
        <f>'[3]Winter kWh'!$S$27</f>
        <v>188395</v>
      </c>
      <c r="F211" s="87">
        <f>'[3]Summer kWh'!$D$27</f>
        <v>246000</v>
      </c>
      <c r="G211" s="86">
        <f>'[3]Summer kWh'!$G$27</f>
        <v>257000</v>
      </c>
      <c r="H211" s="86">
        <f>'[3]Summer kWh'!$J$27</f>
        <v>296000</v>
      </c>
      <c r="I211" s="86">
        <f>'[3]Summer kWh'!$M$27</f>
        <v>370000</v>
      </c>
      <c r="J211" s="86">
        <f>'[3]Summer kWh'!$P$27</f>
        <v>296000</v>
      </c>
      <c r="K211" s="86">
        <f>'[3]Summer kWh'!$S$27</f>
        <v>216555</v>
      </c>
      <c r="L211" s="86">
        <f>'[3]Winter kWh'!$D$27</f>
        <v>207000</v>
      </c>
      <c r="M211" s="86">
        <f>'[3]Winter kWh'!$G$27</f>
        <v>207000</v>
      </c>
      <c r="N211" s="86">
        <f>'[3]Winter kWh'!$J$27</f>
        <v>226000</v>
      </c>
      <c r="O211" s="67">
        <f t="shared" si="211"/>
        <v>2903950</v>
      </c>
    </row>
    <row r="212" spans="2:15" x14ac:dyDescent="0.2">
      <c r="B212" s="60" t="s">
        <v>109</v>
      </c>
      <c r="C212" s="86">
        <f>'[3]Winter kWh'!$M$29</f>
        <v>468000</v>
      </c>
      <c r="D212" s="86">
        <f>'[3]Winter kWh'!$P$29</f>
        <v>369000</v>
      </c>
      <c r="E212" s="86">
        <f>'[3]Winter kWh'!$S$29</f>
        <v>403089</v>
      </c>
      <c r="F212" s="87">
        <f>'[3]Summer kWh'!$D$29</f>
        <v>445000</v>
      </c>
      <c r="G212" s="86">
        <f>'[3]Summer kWh'!$G$29</f>
        <v>467000</v>
      </c>
      <c r="H212" s="86">
        <f>'[3]Summer kWh'!$J$29</f>
        <v>537000</v>
      </c>
      <c r="I212" s="86">
        <f>'[3]Summer kWh'!$M$29</f>
        <v>671000</v>
      </c>
      <c r="J212" s="86">
        <f>'[3]Summer kWh'!$P$29</f>
        <v>537000</v>
      </c>
      <c r="K212" s="86">
        <f>'[3]Summer kWh'!$S$29</f>
        <v>393795</v>
      </c>
      <c r="L212" s="86">
        <f>'[3]Winter kWh'!$D$29</f>
        <v>439000</v>
      </c>
      <c r="M212" s="86">
        <f>'[3]Winter kWh'!$G$29</f>
        <v>439000</v>
      </c>
      <c r="N212" s="86">
        <f>'[3]Winter kWh'!$J$29</f>
        <v>481000</v>
      </c>
      <c r="O212" s="67">
        <f t="shared" si="211"/>
        <v>5649884</v>
      </c>
    </row>
    <row r="213" spans="2:15" x14ac:dyDescent="0.2">
      <c r="B213" s="110" t="s">
        <v>76</v>
      </c>
      <c r="C213" s="86">
        <f>'[3]Winter kWh'!$M$31</f>
        <v>37000</v>
      </c>
      <c r="D213" s="86">
        <f>'[3]Winter kWh'!$P$31</f>
        <v>29000</v>
      </c>
      <c r="E213" s="86">
        <f>'[3]Winter kWh'!$S$31</f>
        <v>31492</v>
      </c>
      <c r="F213" s="87">
        <f>'[3]Summer kWh'!$D$31</f>
        <v>39000</v>
      </c>
      <c r="G213" s="86">
        <f>'[3]Summer kWh'!$G$31</f>
        <v>41000</v>
      </c>
      <c r="H213" s="86">
        <f>'[3]Summer kWh'!$J$31</f>
        <v>47000</v>
      </c>
      <c r="I213" s="86">
        <f>'[3]Summer kWh'!$M$31</f>
        <v>59000</v>
      </c>
      <c r="J213" s="86">
        <f>'[3]Summer kWh'!$P$31</f>
        <v>47000</v>
      </c>
      <c r="K213" s="86">
        <f>'[3]Summer kWh'!$S$31</f>
        <v>36352</v>
      </c>
      <c r="L213" s="86">
        <f>'[3]Winter kWh'!$D$31</f>
        <v>35000</v>
      </c>
      <c r="M213" s="86">
        <f>'[3]Winter kWh'!$G$31</f>
        <v>35000</v>
      </c>
      <c r="N213" s="86">
        <f>'[3]Winter kWh'!$J$31</f>
        <v>38000</v>
      </c>
      <c r="O213" s="67">
        <f t="shared" si="211"/>
        <v>474844</v>
      </c>
    </row>
    <row r="214" spans="2:15" x14ac:dyDescent="0.2">
      <c r="B214" s="110" t="s">
        <v>124</v>
      </c>
      <c r="C214" s="86">
        <f>'[3]Winter kWh'!$M$33</f>
        <v>122000</v>
      </c>
      <c r="D214" s="86">
        <f>'[3]Winter kWh'!$P$33</f>
        <v>96000</v>
      </c>
      <c r="E214" s="86">
        <f>'[3]Winter kWh'!$S$33</f>
        <v>105031</v>
      </c>
      <c r="F214" s="87">
        <f>'[3]Summer kWh'!$D$33</f>
        <v>143000</v>
      </c>
      <c r="G214" s="86">
        <f>'[3]Summer kWh'!$G$33</f>
        <v>149000</v>
      </c>
      <c r="H214" s="86">
        <f>'[3]Summer kWh'!$J$33</f>
        <v>172000</v>
      </c>
      <c r="I214" s="86">
        <f>'[3]Summer kWh'!$M$33</f>
        <v>215000</v>
      </c>
      <c r="J214" s="86">
        <f>'[3]Summer kWh'!$P$33</f>
        <v>172000</v>
      </c>
      <c r="K214" s="86">
        <f>'[3]Summer kWh'!$S$33</f>
        <v>125750</v>
      </c>
      <c r="L214" s="86">
        <f>'[3]Winter kWh'!$D$33</f>
        <v>115000</v>
      </c>
      <c r="M214" s="86">
        <f>'[3]Winter kWh'!$G$33</f>
        <v>115000</v>
      </c>
      <c r="N214" s="86">
        <f>'[3]Winter kWh'!$J$33</f>
        <v>125000</v>
      </c>
      <c r="O214" s="67">
        <f t="shared" si="211"/>
        <v>1654781</v>
      </c>
    </row>
    <row r="215" spans="2:15" x14ac:dyDescent="0.2">
      <c r="B215" s="110" t="s">
        <v>183</v>
      </c>
      <c r="C215" s="86">
        <f>'[3]Winter kWh'!$M$35</f>
        <v>507000</v>
      </c>
      <c r="D215" s="86">
        <f>'[3]Winter kWh'!$P$35</f>
        <v>400000</v>
      </c>
      <c r="E215" s="86">
        <f>'[3]Winter kWh'!$S$35</f>
        <v>436233</v>
      </c>
      <c r="F215" s="87">
        <f>'[3]Summer kWh'!$D$35</f>
        <v>541000</v>
      </c>
      <c r="G215" s="86">
        <f>'[3]Summer kWh'!$G$35</f>
        <v>567000</v>
      </c>
      <c r="H215" s="86">
        <f>'[3]Summer kWh'!$J$35</f>
        <v>652000</v>
      </c>
      <c r="I215" s="86">
        <f>'[3]Summer kWh'!$M$35</f>
        <v>815000</v>
      </c>
      <c r="J215" s="86">
        <f>'[3]Summer kWh'!$P$35</f>
        <v>652000</v>
      </c>
      <c r="K215" s="86">
        <f>'[3]Summer kWh'!$S$35</f>
        <v>477802.99999999953</v>
      </c>
      <c r="L215" s="86">
        <f>'[3]Winter kWh'!$D$35</f>
        <v>476000</v>
      </c>
      <c r="M215" s="86">
        <f>'[3]Winter kWh'!$G$35</f>
        <v>476000</v>
      </c>
      <c r="N215" s="86">
        <f>'[3]Winter kWh'!$J$35</f>
        <v>521000</v>
      </c>
      <c r="O215" s="67">
        <f t="shared" si="211"/>
        <v>6521036</v>
      </c>
    </row>
    <row r="216" spans="2:15" x14ac:dyDescent="0.2">
      <c r="B216" s="72" t="s">
        <v>77</v>
      </c>
      <c r="C216" s="86">
        <f>'[3]Winter kWh'!$M$37</f>
        <v>178000</v>
      </c>
      <c r="D216" s="86">
        <f>'[3]Winter kWh'!$P$37</f>
        <v>141000</v>
      </c>
      <c r="E216" s="86">
        <f>'[3]Winter kWh'!$S$37</f>
        <v>153837.00000000012</v>
      </c>
      <c r="F216" s="87">
        <f>'[3]Summer kWh'!$D$37</f>
        <v>187000</v>
      </c>
      <c r="G216" s="86">
        <f>'[3]Summer kWh'!$G$37</f>
        <v>196000</v>
      </c>
      <c r="H216" s="86">
        <f>'[3]Summer kWh'!$J$37</f>
        <v>226000</v>
      </c>
      <c r="I216" s="86">
        <f>'[3]Summer kWh'!$M$37</f>
        <v>282000</v>
      </c>
      <c r="J216" s="86">
        <f>'[3]Summer kWh'!$P$37</f>
        <v>226000</v>
      </c>
      <c r="K216" s="86">
        <f>'[3]Summer kWh'!$S$37</f>
        <v>164348.99999999977</v>
      </c>
      <c r="L216" s="86">
        <f>'[3]Winter kWh'!$D$37</f>
        <v>167000</v>
      </c>
      <c r="M216" s="86">
        <f>'[3]Winter kWh'!$G$37</f>
        <v>167000</v>
      </c>
      <c r="N216" s="86">
        <f>'[3]Winter kWh'!$J$37</f>
        <v>183000</v>
      </c>
      <c r="O216" s="67">
        <f t="shared" si="211"/>
        <v>2271186</v>
      </c>
    </row>
    <row r="217" spans="2:15" x14ac:dyDescent="0.2">
      <c r="B217" s="72" t="s">
        <v>78</v>
      </c>
      <c r="C217" s="86">
        <f>'[3]Winter kWh'!$M$39</f>
        <v>217000</v>
      </c>
      <c r="D217" s="86">
        <f>'[3]Winter kWh'!$P$39</f>
        <v>171000</v>
      </c>
      <c r="E217" s="86">
        <f>'[3]Winter kWh'!$S$39</f>
        <v>187012</v>
      </c>
      <c r="F217" s="87">
        <f>'[3]Summer kWh'!$D$39</f>
        <v>239000</v>
      </c>
      <c r="G217" s="86">
        <f>'[3]Summer kWh'!$G$39</f>
        <v>251000</v>
      </c>
      <c r="H217" s="86">
        <f>'[3]Summer kWh'!$J$39</f>
        <v>288000</v>
      </c>
      <c r="I217" s="86">
        <f>'[3]Summer kWh'!$M$39</f>
        <v>360000</v>
      </c>
      <c r="J217" s="86">
        <f>'[3]Summer kWh'!$P$39</f>
        <v>288000</v>
      </c>
      <c r="K217" s="86">
        <f>'[3]Summer kWh'!$S$39</f>
        <v>211278.99999999977</v>
      </c>
      <c r="L217" s="86">
        <f>'[3]Winter kWh'!$D$39</f>
        <v>203000</v>
      </c>
      <c r="M217" s="86">
        <f>'[3]Winter kWh'!$G$39</f>
        <v>203000</v>
      </c>
      <c r="N217" s="86">
        <f>'[3]Winter kWh'!$J$39</f>
        <v>223000</v>
      </c>
      <c r="O217" s="67">
        <f t="shared" si="211"/>
        <v>2841291</v>
      </c>
    </row>
    <row r="218" spans="2:15" x14ac:dyDescent="0.2">
      <c r="B218" s="60" t="s">
        <v>110</v>
      </c>
      <c r="C218" s="86">
        <f>'[3]Winter kWh'!$M$41</f>
        <v>51000</v>
      </c>
      <c r="D218" s="86">
        <f>'[3]Winter kWh'!$P$41</f>
        <v>40000</v>
      </c>
      <c r="E218" s="86">
        <f>'[3]Winter kWh'!$S$41</f>
        <v>43598</v>
      </c>
      <c r="F218" s="87">
        <f>'[3]Summer kWh'!$D$41</f>
        <v>56000</v>
      </c>
      <c r="G218" s="86">
        <f>'[3]Summer kWh'!$G$41</f>
        <v>58000</v>
      </c>
      <c r="H218" s="86">
        <f>'[3]Summer kWh'!$J$41</f>
        <v>67000</v>
      </c>
      <c r="I218" s="86">
        <f>'[3]Summer kWh'!$M$41</f>
        <v>84000</v>
      </c>
      <c r="J218" s="86">
        <f>'[3]Summer kWh'!$P$41</f>
        <v>67000</v>
      </c>
      <c r="K218" s="86">
        <f>'[3]Summer kWh'!$S$41</f>
        <v>49685.999999999942</v>
      </c>
      <c r="L218" s="86">
        <f>'[3]Winter kWh'!$D$41</f>
        <v>47000</v>
      </c>
      <c r="M218" s="86">
        <f>'[3]Winter kWh'!$G$41</f>
        <v>47000</v>
      </c>
      <c r="N218" s="86">
        <f>'[3]Winter kWh'!$J$41</f>
        <v>52000</v>
      </c>
      <c r="O218" s="67">
        <f t="shared" si="211"/>
        <v>662284</v>
      </c>
    </row>
    <row r="219" spans="2:15" x14ac:dyDescent="0.2">
      <c r="B219" s="60" t="s">
        <v>111</v>
      </c>
      <c r="C219" s="86">
        <f>'[3]Winter kWh'!$M$43</f>
        <v>45000</v>
      </c>
      <c r="D219" s="86">
        <f>'[3]Winter kWh'!$P$43</f>
        <v>36000</v>
      </c>
      <c r="E219" s="86">
        <f>'[3]Winter kWh'!$S$43</f>
        <v>37497.999999999971</v>
      </c>
      <c r="F219" s="87">
        <f>'[3]Summer kWh'!$D$43</f>
        <v>48000</v>
      </c>
      <c r="G219" s="86">
        <f>'[3]Summer kWh'!$G$43</f>
        <v>50000</v>
      </c>
      <c r="H219" s="86">
        <f>'[3]Summer kWh'!$J$43</f>
        <v>57000</v>
      </c>
      <c r="I219" s="86">
        <f>'[3]Summer kWh'!$M$43</f>
        <v>72000</v>
      </c>
      <c r="J219" s="86">
        <f>'[3]Summer kWh'!$P$43</f>
        <v>57000</v>
      </c>
      <c r="K219" s="86">
        <f>'[3]Summer kWh'!$S$43</f>
        <v>42467</v>
      </c>
      <c r="L219" s="86">
        <f>'[3]Winter kWh'!$D$43</f>
        <v>43000</v>
      </c>
      <c r="M219" s="86">
        <f>'[3]Winter kWh'!$G$43</f>
        <v>43000</v>
      </c>
      <c r="N219" s="86">
        <f>'[3]Winter kWh'!$J$43</f>
        <v>47000</v>
      </c>
      <c r="O219" s="67">
        <f t="shared" si="211"/>
        <v>577965</v>
      </c>
    </row>
    <row r="220" spans="2:15" x14ac:dyDescent="0.2">
      <c r="B220" s="60" t="s">
        <v>119</v>
      </c>
      <c r="C220" s="86">
        <f>'[3]Winter kWh'!$M$45</f>
        <v>217000</v>
      </c>
      <c r="D220" s="86">
        <f>'[3]Winter kWh'!$P$45</f>
        <v>171000</v>
      </c>
      <c r="E220" s="86">
        <f>'[3]Winter kWh'!$S$45</f>
        <v>187087.00000000023</v>
      </c>
      <c r="F220" s="87">
        <f>'[3]Summer kWh'!$D$45</f>
        <v>227000</v>
      </c>
      <c r="G220" s="86">
        <f>'[3]Summer kWh'!$G$45</f>
        <v>238000</v>
      </c>
      <c r="H220" s="86">
        <f>'[3]Summer kWh'!$J$45</f>
        <v>274000</v>
      </c>
      <c r="I220" s="86">
        <f>'[3]Summer kWh'!$M$45</f>
        <v>342000</v>
      </c>
      <c r="J220" s="86">
        <f>'[3]Summer kWh'!$P$45</f>
        <v>274000</v>
      </c>
      <c r="K220" s="86">
        <f>'[3]Summer kWh'!$S$45</f>
        <v>199241</v>
      </c>
      <c r="L220" s="86">
        <f>'[3]Winter kWh'!$D$45</f>
        <v>204000</v>
      </c>
      <c r="M220" s="86">
        <f>'[3]Winter kWh'!$G$45</f>
        <v>204000</v>
      </c>
      <c r="N220" s="86">
        <f>'[3]Winter kWh'!$J$45</f>
        <v>223000</v>
      </c>
      <c r="O220" s="67">
        <f t="shared" si="211"/>
        <v>2760328</v>
      </c>
    </row>
    <row r="221" spans="2:15" x14ac:dyDescent="0.2">
      <c r="B221" s="60" t="s">
        <v>81</v>
      </c>
      <c r="C221" s="86">
        <f>'[3]Winter kWh'!$M$47</f>
        <v>242000</v>
      </c>
      <c r="D221" s="86">
        <f>'[3]Winter kWh'!$P$47</f>
        <v>191000</v>
      </c>
      <c r="E221" s="86">
        <f>'[3]Winter kWh'!$S$47</f>
        <v>207901.00000000023</v>
      </c>
      <c r="F221" s="87">
        <f>'[3]Summer kWh'!$D$47</f>
        <v>251000</v>
      </c>
      <c r="G221" s="86">
        <f>'[3]Summer kWh'!$G$47</f>
        <v>263000</v>
      </c>
      <c r="H221" s="86">
        <f>'[3]Summer kWh'!$J$47</f>
        <v>303000</v>
      </c>
      <c r="I221" s="86">
        <f>'[3]Summer kWh'!$M$47</f>
        <v>379000</v>
      </c>
      <c r="J221" s="86">
        <f>'[3]Summer kWh'!$P$47</f>
        <v>303000</v>
      </c>
      <c r="K221" s="86">
        <f>'[3]Summer kWh'!$S$47</f>
        <v>222932</v>
      </c>
      <c r="L221" s="86">
        <f>'[3]Winter kWh'!$D$47</f>
        <v>227000</v>
      </c>
      <c r="M221" s="86">
        <f>'[3]Winter kWh'!$G$47</f>
        <v>227000</v>
      </c>
      <c r="N221" s="86">
        <f>'[3]Winter kWh'!$J$47</f>
        <v>249000</v>
      </c>
      <c r="O221" s="67">
        <f t="shared" si="211"/>
        <v>3065833</v>
      </c>
    </row>
    <row r="222" spans="2:15" x14ac:dyDescent="0.2">
      <c r="B222" s="110" t="s">
        <v>125</v>
      </c>
      <c r="C222" s="86">
        <f>'[3]Winter kWh'!$M$49</f>
        <v>56000</v>
      </c>
      <c r="D222" s="86">
        <f>'[3]Winter kWh'!$P$49</f>
        <v>44000</v>
      </c>
      <c r="E222" s="86">
        <f>'[3]Winter kWh'!$S$49</f>
        <v>47218</v>
      </c>
      <c r="F222" s="87">
        <f>'[3]Summer kWh'!$D$49</f>
        <v>63000</v>
      </c>
      <c r="G222" s="86">
        <f>'[3]Summer kWh'!$G$49</f>
        <v>66000</v>
      </c>
      <c r="H222" s="86">
        <f>'[3]Summer kWh'!$J$49</f>
        <v>76000</v>
      </c>
      <c r="I222" s="86">
        <f>'[3]Summer kWh'!$M$49</f>
        <v>95000</v>
      </c>
      <c r="J222" s="86">
        <f>'[3]Summer kWh'!$P$49</f>
        <v>76000</v>
      </c>
      <c r="K222" s="86">
        <f>'[3]Summer kWh'!$S$49</f>
        <v>55661.999999999942</v>
      </c>
      <c r="L222" s="86">
        <f>'[3]Winter kWh'!$D$49</f>
        <v>53000</v>
      </c>
      <c r="M222" s="86">
        <f>'[3]Winter kWh'!$G$49</f>
        <v>53000</v>
      </c>
      <c r="N222" s="86">
        <f>'[3]Winter kWh'!$J$49</f>
        <v>58000</v>
      </c>
      <c r="O222" s="67">
        <f t="shared" si="211"/>
        <v>742880</v>
      </c>
    </row>
    <row r="223" spans="2:15" x14ac:dyDescent="0.2">
      <c r="B223" s="110" t="s">
        <v>179</v>
      </c>
      <c r="C223" s="86">
        <f>'[3]Winter kWh'!$M$51</f>
        <v>54000</v>
      </c>
      <c r="D223" s="86">
        <f>'[3]Winter kWh'!$P$51</f>
        <v>43000</v>
      </c>
      <c r="E223" s="86">
        <f>'[3]Winter kWh'!$S$51</f>
        <v>46817</v>
      </c>
      <c r="F223" s="87">
        <f>'[3]Summer kWh'!$D$51</f>
        <v>67000</v>
      </c>
      <c r="G223" s="86">
        <f>'[3]Summer kWh'!$G$51</f>
        <v>70000</v>
      </c>
      <c r="H223" s="86">
        <f>'[3]Summer kWh'!$J$51</f>
        <v>81000</v>
      </c>
      <c r="I223" s="86">
        <f>'[3]Summer kWh'!$M$51</f>
        <v>101000</v>
      </c>
      <c r="J223" s="86">
        <f>'[3]Summer kWh'!$P$51</f>
        <v>81000</v>
      </c>
      <c r="K223" s="86">
        <f>'[3]Summer kWh'!$S$51</f>
        <v>58185.999999999942</v>
      </c>
      <c r="L223" s="86">
        <f>'[3]Winter kWh'!$D$51</f>
        <v>51000</v>
      </c>
      <c r="M223" s="86">
        <f>'[3]Winter kWh'!$G$51</f>
        <v>51000</v>
      </c>
      <c r="N223" s="86">
        <f>'[3]Winter kWh'!$J$51</f>
        <v>56000</v>
      </c>
      <c r="O223" s="67">
        <f t="shared" si="211"/>
        <v>760003</v>
      </c>
    </row>
    <row r="224" spans="2:15" x14ac:dyDescent="0.2">
      <c r="B224" s="60" t="s">
        <v>82</v>
      </c>
      <c r="C224" s="86">
        <f>'[3]Winter kWh'!$M$53</f>
        <v>108000</v>
      </c>
      <c r="D224" s="86">
        <f>'[3]Winter kWh'!$P$53</f>
        <v>85000</v>
      </c>
      <c r="E224" s="86">
        <f>'[3]Winter kWh'!$S$53</f>
        <v>93112</v>
      </c>
      <c r="F224" s="87">
        <f>'[3]Summer kWh'!$D$53</f>
        <v>102000</v>
      </c>
      <c r="G224" s="86">
        <f>'[3]Summer kWh'!$G$53</f>
        <v>107000</v>
      </c>
      <c r="H224" s="86">
        <f>'[3]Summer kWh'!$J$53</f>
        <v>123000</v>
      </c>
      <c r="I224" s="86">
        <f>'[3]Summer kWh'!$M$53</f>
        <v>154000</v>
      </c>
      <c r="J224" s="86">
        <f>'[3]Summer kWh'!$P$53</f>
        <v>123000</v>
      </c>
      <c r="K224" s="86">
        <f>'[3]Summer kWh'!$S$53</f>
        <v>89392</v>
      </c>
      <c r="L224" s="86">
        <f>'[3]Winter kWh'!$D$53</f>
        <v>101000</v>
      </c>
      <c r="M224" s="86">
        <f>'[3]Winter kWh'!$G$53</f>
        <v>101000</v>
      </c>
      <c r="N224" s="86">
        <f>'[3]Winter kWh'!$J$53</f>
        <v>111000</v>
      </c>
      <c r="O224" s="67">
        <f t="shared" si="211"/>
        <v>1297504</v>
      </c>
    </row>
    <row r="225" spans="2:15" x14ac:dyDescent="0.2">
      <c r="B225" s="60" t="s">
        <v>138</v>
      </c>
      <c r="C225" s="86">
        <f>'[3]Winter kWh'!$M$55</f>
        <v>55000</v>
      </c>
      <c r="D225" s="86">
        <f>'[3]Winter kWh'!$P$55</f>
        <v>44000</v>
      </c>
      <c r="E225" s="86">
        <f>'[3]Winter kWh'!$S$55</f>
        <v>47177.000000000058</v>
      </c>
      <c r="F225" s="87">
        <f>'[3]Summer kWh'!$D$55</f>
        <v>108000</v>
      </c>
      <c r="G225" s="86">
        <f>'[3]Summer kWh'!$G$55</f>
        <v>114000</v>
      </c>
      <c r="H225" s="86">
        <f>'[3]Summer kWh'!$J$55</f>
        <v>131000</v>
      </c>
      <c r="I225" s="86">
        <f>'[3]Summer kWh'!$M$55</f>
        <v>163000</v>
      </c>
      <c r="J225" s="86">
        <f>'[3]Summer kWh'!$P$55</f>
        <v>131000</v>
      </c>
      <c r="K225" s="86">
        <f>'[3]Summer kWh'!$S$55</f>
        <v>96104</v>
      </c>
      <c r="L225" s="86">
        <f>'[3]Winter kWh'!$D$55</f>
        <v>52000</v>
      </c>
      <c r="M225" s="86">
        <f>'[3]Winter kWh'!$G$55</f>
        <v>52000</v>
      </c>
      <c r="N225" s="86">
        <f>'[3]Winter kWh'!$J$55</f>
        <v>57000</v>
      </c>
      <c r="O225" s="67">
        <f t="shared" si="211"/>
        <v>1050281</v>
      </c>
    </row>
    <row r="226" spans="2:15" x14ac:dyDescent="0.2">
      <c r="B226" s="60" t="s">
        <v>112</v>
      </c>
      <c r="C226" s="86">
        <f>'[3]Winter kWh'!$M$57</f>
        <v>236000</v>
      </c>
      <c r="D226" s="86">
        <f>'[3]Winter kWh'!$P$57</f>
        <v>186000</v>
      </c>
      <c r="E226" s="86">
        <f>'[3]Winter kWh'!$S$57</f>
        <v>203273.99999999977</v>
      </c>
      <c r="F226" s="87">
        <f>'[3]Summer kWh'!$D$57</f>
        <v>263000</v>
      </c>
      <c r="G226" s="86">
        <f>'[3]Summer kWh'!$G$57</f>
        <v>276000</v>
      </c>
      <c r="H226" s="86">
        <f>'[3]Summer kWh'!$J$57</f>
        <v>317000</v>
      </c>
      <c r="I226" s="86">
        <f>'[3]Summer kWh'!$M$57</f>
        <v>396000</v>
      </c>
      <c r="J226" s="86">
        <f>'[3]Summer kWh'!$P$57</f>
        <v>317000</v>
      </c>
      <c r="K226" s="86">
        <f>'[3]Summer kWh'!$S$57</f>
        <v>232487</v>
      </c>
      <c r="L226" s="86">
        <f>'[3]Winter kWh'!$D$57</f>
        <v>221000</v>
      </c>
      <c r="M226" s="86">
        <f>'[3]Winter kWh'!$G$57</f>
        <v>221000</v>
      </c>
      <c r="N226" s="86">
        <f>'[3]Winter kWh'!$J$57</f>
        <v>242000</v>
      </c>
      <c r="O226" s="67">
        <f t="shared" si="211"/>
        <v>3110761</v>
      </c>
    </row>
    <row r="227" spans="2:15" x14ac:dyDescent="0.2">
      <c r="B227" s="60" t="s">
        <v>113</v>
      </c>
      <c r="C227" s="86">
        <f>'[3]Winter kWh'!$M$59</f>
        <v>34000</v>
      </c>
      <c r="D227" s="86">
        <f>'[3]Winter kWh'!$P$59</f>
        <v>27000</v>
      </c>
      <c r="E227" s="86">
        <f>'[3]Winter kWh'!$S$59</f>
        <v>31027</v>
      </c>
      <c r="F227" s="87">
        <f>'[3]Summer kWh'!$D$59</f>
        <v>36000</v>
      </c>
      <c r="G227" s="86">
        <f>'[3]Summer kWh'!$G$59</f>
        <v>38000</v>
      </c>
      <c r="H227" s="86">
        <f>'[3]Summer kWh'!$J$59</f>
        <v>44000</v>
      </c>
      <c r="I227" s="86">
        <f>'[3]Summer kWh'!$M$59</f>
        <v>55000</v>
      </c>
      <c r="J227" s="86">
        <f>'[3]Summer kWh'!$P$59</f>
        <v>44000</v>
      </c>
      <c r="K227" s="86">
        <f>'[3]Summer kWh'!$S$59</f>
        <v>32592.000000000029</v>
      </c>
      <c r="L227" s="86">
        <f>'[3]Winter kWh'!$D$59</f>
        <v>32000</v>
      </c>
      <c r="M227" s="86">
        <f>'[3]Winter kWh'!$G$59</f>
        <v>32000</v>
      </c>
      <c r="N227" s="86">
        <f>'[3]Winter kWh'!$J$59</f>
        <v>35000</v>
      </c>
      <c r="O227" s="67">
        <f t="shared" si="211"/>
        <v>440619</v>
      </c>
    </row>
    <row r="228" spans="2:15" x14ac:dyDescent="0.2">
      <c r="B228" s="60" t="s">
        <v>114</v>
      </c>
      <c r="C228" s="86">
        <f>'[3]Winter kWh'!$M$61</f>
        <v>96000</v>
      </c>
      <c r="D228" s="86">
        <f>'[3]Winter kWh'!$P$61</f>
        <v>76000</v>
      </c>
      <c r="E228" s="86">
        <f>'[3]Winter kWh'!$S$61</f>
        <v>82988</v>
      </c>
      <c r="F228" s="87">
        <f>'[3]Summer kWh'!$D$61</f>
        <v>97000</v>
      </c>
      <c r="G228" s="86">
        <f>'[3]Summer kWh'!$G$61</f>
        <v>102000</v>
      </c>
      <c r="H228" s="86">
        <f>'[3]Summer kWh'!$J$61</f>
        <v>117000</v>
      </c>
      <c r="I228" s="86">
        <f>'[3]Summer kWh'!$M$61</f>
        <v>146000</v>
      </c>
      <c r="J228" s="86">
        <f>'[3]Summer kWh'!$P$61</f>
        <v>117000</v>
      </c>
      <c r="K228" s="86">
        <f>'[3]Summer kWh'!$S$61</f>
        <v>86083.999999999884</v>
      </c>
      <c r="L228" s="86">
        <f>'[3]Winter kWh'!$D$61</f>
        <v>91000</v>
      </c>
      <c r="M228" s="86">
        <f>'[3]Winter kWh'!$G$61</f>
        <v>91000</v>
      </c>
      <c r="N228" s="86">
        <f>'[3]Winter kWh'!$J$61</f>
        <v>99000</v>
      </c>
      <c r="O228" s="67">
        <f t="shared" si="211"/>
        <v>1201072</v>
      </c>
    </row>
    <row r="229" spans="2:15" x14ac:dyDescent="0.2">
      <c r="B229" s="110" t="s">
        <v>192</v>
      </c>
      <c r="C229" s="86">
        <f>'[3]Winter kWh'!$M$65</f>
        <v>56000</v>
      </c>
      <c r="D229" s="86">
        <f>'[3]Winter kWh'!$P$65</f>
        <v>44000</v>
      </c>
      <c r="E229" s="86">
        <f>'[3]Winter kWh'!$S$65</f>
        <v>47723.000000000058</v>
      </c>
      <c r="F229" s="87">
        <f>'[3]Summer kWh'!$D$65</f>
        <v>72000</v>
      </c>
      <c r="G229" s="86">
        <f>'[3]Summer kWh'!$G$65</f>
        <v>76000</v>
      </c>
      <c r="H229" s="86">
        <f>'[3]Summer kWh'!$J$65</f>
        <v>87000</v>
      </c>
      <c r="I229" s="86">
        <f>'[3]Summer kWh'!$M$65</f>
        <v>109000</v>
      </c>
      <c r="J229" s="86">
        <f>'[3]Summer kWh'!$P$65</f>
        <v>87000</v>
      </c>
      <c r="K229" s="86">
        <f>'[3]Summer kWh'!$S$65</f>
        <v>62721.999999999884</v>
      </c>
      <c r="L229" s="86">
        <f>'[3]Winter kWh'!$D$65</f>
        <v>53000</v>
      </c>
      <c r="M229" s="86">
        <f>'[3]Winter kWh'!$G$65</f>
        <v>53000</v>
      </c>
      <c r="N229" s="86">
        <f>'[3]Winter kWh'!$J$65</f>
        <v>57000</v>
      </c>
      <c r="O229" s="67">
        <f t="shared" si="211"/>
        <v>804444.99999999988</v>
      </c>
    </row>
    <row r="230" spans="2:15" x14ac:dyDescent="0.2">
      <c r="B230" s="60" t="s">
        <v>139</v>
      </c>
      <c r="C230" s="86">
        <v>0</v>
      </c>
      <c r="D230" s="86">
        <v>0</v>
      </c>
      <c r="E230" s="86">
        <v>0</v>
      </c>
      <c r="F230" s="86">
        <v>0</v>
      </c>
      <c r="G230" s="86">
        <v>0</v>
      </c>
      <c r="H230" s="86">
        <v>0</v>
      </c>
      <c r="I230" s="86">
        <v>0</v>
      </c>
      <c r="J230" s="86">
        <v>0</v>
      </c>
      <c r="K230" s="86">
        <v>0</v>
      </c>
      <c r="L230" s="86">
        <v>0</v>
      </c>
      <c r="M230" s="86">
        <v>0</v>
      </c>
      <c r="N230" s="86">
        <v>0</v>
      </c>
      <c r="O230" s="67">
        <f t="shared" si="211"/>
        <v>0</v>
      </c>
    </row>
    <row r="231" spans="2:15" x14ac:dyDescent="0.2">
      <c r="B231" s="60" t="s">
        <v>140</v>
      </c>
      <c r="C231" s="86">
        <f>'[3]Winter kWh'!$M$63</f>
        <v>271000</v>
      </c>
      <c r="D231" s="86">
        <f>'[3]Winter kWh'!$P$63</f>
        <v>214000</v>
      </c>
      <c r="E231" s="86">
        <f>'[3]Winter kWh'!$S$63</f>
        <v>233840</v>
      </c>
      <c r="F231" s="87">
        <f>'[3]Summer kWh'!$D$63</f>
        <v>321000</v>
      </c>
      <c r="G231" s="86">
        <f>'[3]Summer kWh'!$G$63</f>
        <v>337000</v>
      </c>
      <c r="H231" s="86">
        <f>'[3]Summer kWh'!$J$63</f>
        <v>387000</v>
      </c>
      <c r="I231" s="86">
        <f>'[3]Summer kWh'!$M$63</f>
        <v>484000</v>
      </c>
      <c r="J231" s="86">
        <f>'[3]Summer kWh'!$P$63</f>
        <v>387000</v>
      </c>
      <c r="K231" s="86">
        <f>'[3]Summer kWh'!$S$63</f>
        <v>284742</v>
      </c>
      <c r="L231" s="86">
        <f>'[3]Winter kWh'!$D$63</f>
        <v>255000</v>
      </c>
      <c r="M231" s="86">
        <f>'[3]Winter kWh'!$G$63</f>
        <v>255000</v>
      </c>
      <c r="N231" s="86">
        <f>'[3]Winter kWh'!$J$63</f>
        <v>279000</v>
      </c>
      <c r="O231" s="67">
        <f t="shared" si="211"/>
        <v>3708582</v>
      </c>
    </row>
    <row r="232" spans="2:15" x14ac:dyDescent="0.2">
      <c r="B232" s="110" t="s">
        <v>126</v>
      </c>
      <c r="C232" s="86">
        <v>0</v>
      </c>
      <c r="D232" s="86">
        <v>0</v>
      </c>
      <c r="E232" s="86">
        <v>0</v>
      </c>
      <c r="F232" s="86">
        <v>0</v>
      </c>
      <c r="G232" s="86">
        <v>0</v>
      </c>
      <c r="H232" s="86">
        <v>0</v>
      </c>
      <c r="I232" s="86">
        <v>0</v>
      </c>
      <c r="J232" s="86">
        <v>0</v>
      </c>
      <c r="K232" s="86">
        <v>0</v>
      </c>
      <c r="L232" s="86">
        <v>0</v>
      </c>
      <c r="M232" s="86">
        <v>0</v>
      </c>
      <c r="N232" s="86">
        <v>0</v>
      </c>
      <c r="O232" s="67">
        <f t="shared" si="211"/>
        <v>0</v>
      </c>
    </row>
    <row r="233" spans="2:15" x14ac:dyDescent="0.2">
      <c r="B233" s="60" t="s">
        <v>93</v>
      </c>
      <c r="C233" s="86">
        <f>'[3]Winter kWh'!$M$71</f>
        <v>237000</v>
      </c>
      <c r="D233" s="86">
        <f>'[3]Winter kWh'!$P$71</f>
        <v>187000</v>
      </c>
      <c r="E233" s="86">
        <f>'[3]Winter kWh'!$S$71</f>
        <v>203856</v>
      </c>
      <c r="F233" s="87">
        <f>'[3]Summer kWh'!$D$71</f>
        <v>251000</v>
      </c>
      <c r="G233" s="86">
        <f>'[3]Summer kWh'!$G$71</f>
        <v>263000</v>
      </c>
      <c r="H233" s="86">
        <f>'[3]Summer kWh'!$J$71</f>
        <v>302000</v>
      </c>
      <c r="I233" s="86">
        <f>'[3]Summer kWh'!$M$71</f>
        <v>378000</v>
      </c>
      <c r="J233" s="86">
        <f>'[3]Summer kWh'!$P$71</f>
        <v>302000</v>
      </c>
      <c r="K233" s="86">
        <f>'[3]Summer kWh'!$S$71</f>
        <v>221126.99999999977</v>
      </c>
      <c r="L233" s="86">
        <f>'[3]Winter kWh'!$D$71</f>
        <v>222000</v>
      </c>
      <c r="M233" s="86">
        <f>'[3]Winter kWh'!$G$71</f>
        <v>222000</v>
      </c>
      <c r="N233" s="86">
        <f>'[3]Winter kWh'!$J$71</f>
        <v>243000</v>
      </c>
      <c r="O233" s="67">
        <f t="shared" si="211"/>
        <v>3031983</v>
      </c>
    </row>
    <row r="234" spans="2:15" x14ac:dyDescent="0.2">
      <c r="B234" s="60" t="s">
        <v>83</v>
      </c>
      <c r="C234" s="86">
        <f>'[3]Winter kWh'!$M$73</f>
        <v>190000</v>
      </c>
      <c r="D234" s="86">
        <f>'[3]Winter kWh'!$P$73</f>
        <v>150000</v>
      </c>
      <c r="E234" s="86">
        <f>'[3]Winter kWh'!$S$73</f>
        <v>163369</v>
      </c>
      <c r="F234" s="87">
        <f>'[3]Summer kWh'!$D$73</f>
        <v>203000</v>
      </c>
      <c r="G234" s="86">
        <f>'[3]Summer kWh'!$G$73</f>
        <v>212000</v>
      </c>
      <c r="H234" s="86">
        <f>'[3]Summer kWh'!$J$73</f>
        <v>244000</v>
      </c>
      <c r="I234" s="86">
        <f>'[3]Summer kWh'!$M$73</f>
        <v>305000</v>
      </c>
      <c r="J234" s="86">
        <f>'[3]Summer kWh'!$P$73</f>
        <v>244000</v>
      </c>
      <c r="K234" s="86">
        <f>'[3]Summer kWh'!$S$73</f>
        <v>180128</v>
      </c>
      <c r="L234" s="86">
        <f>'[3]Winter kWh'!$D$73</f>
        <v>179000</v>
      </c>
      <c r="M234" s="86">
        <f>'[3]Winter kWh'!$G$73</f>
        <v>179000</v>
      </c>
      <c r="N234" s="86">
        <f>'[3]Winter kWh'!$J$73</f>
        <v>196000</v>
      </c>
      <c r="O234" s="67">
        <f t="shared" si="211"/>
        <v>2445497</v>
      </c>
    </row>
    <row r="235" spans="2:15" x14ac:dyDescent="0.2">
      <c r="B235" s="72" t="s">
        <v>84</v>
      </c>
      <c r="C235" s="86">
        <f>'[3]Winter kWh'!$M$75</f>
        <v>224000</v>
      </c>
      <c r="D235" s="86">
        <f>'[3]Winter kWh'!$P$75</f>
        <v>177000</v>
      </c>
      <c r="E235" s="86">
        <f>'[3]Winter kWh'!$S$75</f>
        <v>192567</v>
      </c>
      <c r="F235" s="87">
        <f>'[3]Summer kWh'!$D$75</f>
        <v>228000</v>
      </c>
      <c r="G235" s="86">
        <f>'[3]Summer kWh'!$G$75</f>
        <v>239000</v>
      </c>
      <c r="H235" s="86">
        <f>'[3]Summer kWh'!$J$75</f>
        <v>274000</v>
      </c>
      <c r="I235" s="86">
        <f>'[3]Summer kWh'!$M$75</f>
        <v>343000</v>
      </c>
      <c r="J235" s="86">
        <f>'[3]Summer kWh'!$P$75</f>
        <v>274000</v>
      </c>
      <c r="K235" s="86">
        <f>'[3]Summer kWh'!$S$75</f>
        <v>201358</v>
      </c>
      <c r="L235" s="86">
        <f>'[3]Winter kWh'!$D$75</f>
        <v>210000</v>
      </c>
      <c r="M235" s="86">
        <f>'[3]Winter kWh'!$G$75</f>
        <v>210000</v>
      </c>
      <c r="N235" s="86">
        <f>'[3]Winter kWh'!$J$75</f>
        <v>230000</v>
      </c>
      <c r="O235" s="67">
        <f t="shared" si="211"/>
        <v>2802925</v>
      </c>
    </row>
    <row r="236" spans="2:15" x14ac:dyDescent="0.2">
      <c r="B236" s="60" t="s">
        <v>115</v>
      </c>
      <c r="C236" s="86">
        <f>'[3]Winter kWh'!$M$77</f>
        <v>150000</v>
      </c>
      <c r="D236" s="86">
        <f>'[3]Winter kWh'!$P$77</f>
        <v>118000</v>
      </c>
      <c r="E236" s="86">
        <f>'[3]Winter kWh'!$S$77</f>
        <v>127826.00000000012</v>
      </c>
      <c r="F236" s="87">
        <f>'[3]Summer kWh'!$D$77</f>
        <v>151000</v>
      </c>
      <c r="G236" s="86">
        <f>'[3]Summer kWh'!$G$77</f>
        <v>159000</v>
      </c>
      <c r="H236" s="86">
        <f>'[3]Summer kWh'!$J$77</f>
        <v>182000</v>
      </c>
      <c r="I236" s="86">
        <f>'[3]Summer kWh'!$M$77</f>
        <v>228000</v>
      </c>
      <c r="J236" s="86">
        <f>'[3]Summer kWh'!$P$77</f>
        <v>182000</v>
      </c>
      <c r="K236" s="86">
        <f>'[3]Summer kWh'!$S$77</f>
        <v>134525</v>
      </c>
      <c r="L236" s="86">
        <f>'[3]Winter kWh'!$D$77</f>
        <v>141000</v>
      </c>
      <c r="M236" s="86">
        <f>'[3]Winter kWh'!$G$77</f>
        <v>141000</v>
      </c>
      <c r="N236" s="86">
        <f>'[3]Winter kWh'!$J$77</f>
        <v>154000</v>
      </c>
      <c r="O236" s="67">
        <f t="shared" si="211"/>
        <v>1868351</v>
      </c>
    </row>
    <row r="237" spans="2:15" x14ac:dyDescent="0.2">
      <c r="B237" s="72" t="s">
        <v>85</v>
      </c>
      <c r="C237" s="86">
        <f>'[3]Winter kWh'!$M$79</f>
        <v>742000</v>
      </c>
      <c r="D237" s="86">
        <f>'[3]Winter kWh'!$P$79</f>
        <v>586000</v>
      </c>
      <c r="E237" s="86">
        <f>'[3]Winter kWh'!$S$79</f>
        <v>639320</v>
      </c>
      <c r="F237" s="87">
        <f>'[3]Summer kWh'!$D$79</f>
        <v>814000</v>
      </c>
      <c r="G237" s="86">
        <f>'[3]Summer kWh'!$G$79</f>
        <v>853000</v>
      </c>
      <c r="H237" s="86">
        <f>'[3]Summer kWh'!$J$79</f>
        <v>981000</v>
      </c>
      <c r="I237" s="86">
        <f>'[3]Summer kWh'!$M$79</f>
        <v>1226000</v>
      </c>
      <c r="J237" s="86">
        <f>'[3]Summer kWh'!$P$79</f>
        <v>981000</v>
      </c>
      <c r="K237" s="86">
        <f>'[3]Summer kWh'!$S$79</f>
        <v>718676</v>
      </c>
      <c r="L237" s="86">
        <f>'[3]Winter kWh'!$D$79</f>
        <v>697000</v>
      </c>
      <c r="M237" s="86">
        <f>'[3]Winter kWh'!$G$79</f>
        <v>697000</v>
      </c>
      <c r="N237" s="86">
        <f>'[3]Winter kWh'!$J$79</f>
        <v>763000</v>
      </c>
      <c r="O237" s="67">
        <f t="shared" si="211"/>
        <v>9697996</v>
      </c>
    </row>
    <row r="238" spans="2:15" x14ac:dyDescent="0.2">
      <c r="B238" s="60" t="s">
        <v>120</v>
      </c>
      <c r="C238" s="86">
        <f>'[3]Winter kWh'!$M$83</f>
        <v>1340000</v>
      </c>
      <c r="D238" s="86">
        <f>'[3]Winter kWh'!$P$83</f>
        <v>1057000</v>
      </c>
      <c r="E238" s="86">
        <f>'[3]Winter kWh'!$S$83</f>
        <v>1152376.0000000009</v>
      </c>
      <c r="F238" s="87">
        <f>'[3]Summer kWh'!$D$83</f>
        <v>1191000</v>
      </c>
      <c r="G238" s="86">
        <f>'[3]Summer kWh'!$G$83</f>
        <v>1248000</v>
      </c>
      <c r="H238" s="86">
        <f>'[3]Summer kWh'!$J$83</f>
        <v>1436000</v>
      </c>
      <c r="I238" s="86">
        <f>'[3]Summer kWh'!$M$83</f>
        <v>1795000</v>
      </c>
      <c r="J238" s="86">
        <f>'[3]Summer kWh'!$P$83</f>
        <v>1436000</v>
      </c>
      <c r="K238" s="86">
        <f>'[3]Summer kWh'!$S$83</f>
        <v>1051015</v>
      </c>
      <c r="L238" s="86">
        <f>'[3]Winter kWh'!$D$83</f>
        <v>1258000</v>
      </c>
      <c r="M238" s="86">
        <f>'[3]Winter kWh'!$G$83</f>
        <v>1258000</v>
      </c>
      <c r="N238" s="86">
        <f>'[3]Winter kWh'!$J$83</f>
        <v>1377000</v>
      </c>
      <c r="O238" s="67">
        <f t="shared" si="211"/>
        <v>15599391</v>
      </c>
    </row>
    <row r="239" spans="2:15" x14ac:dyDescent="0.2">
      <c r="B239" s="110" t="s">
        <v>173</v>
      </c>
      <c r="C239" s="86">
        <f>'[3]Winter kWh'!$M$85</f>
        <v>183000</v>
      </c>
      <c r="D239" s="86">
        <f>'[3]Winter kWh'!$P$85</f>
        <v>144000</v>
      </c>
      <c r="E239" s="86">
        <f>'[3]Winter kWh'!$S$85</f>
        <v>157739</v>
      </c>
      <c r="F239" s="87">
        <f>'[3]Summer kWh'!$D$85</f>
        <v>178000</v>
      </c>
      <c r="G239" s="86">
        <f>'[3]Summer kWh'!$G$85</f>
        <v>187000</v>
      </c>
      <c r="H239" s="86">
        <f>'[3]Summer kWh'!$J$85</f>
        <v>215000</v>
      </c>
      <c r="I239" s="86">
        <f>'[3]Summer kWh'!$M$85</f>
        <v>269000</v>
      </c>
      <c r="J239" s="86">
        <f>'[3]Summer kWh'!$P$85</f>
        <v>215000</v>
      </c>
      <c r="K239" s="86">
        <f>'[3]Summer kWh'!$S$85</f>
        <v>157468</v>
      </c>
      <c r="L239" s="86">
        <f>'[3]Winter kWh'!$D$85</f>
        <v>171000</v>
      </c>
      <c r="M239" s="86">
        <f>'[3]Winter kWh'!$G$85</f>
        <v>171000</v>
      </c>
      <c r="N239" s="86">
        <f>'[3]Winter kWh'!$J$85</f>
        <v>188000</v>
      </c>
      <c r="O239" s="67">
        <f t="shared" si="211"/>
        <v>2236207</v>
      </c>
    </row>
    <row r="240" spans="2:15" x14ac:dyDescent="0.2">
      <c r="B240" s="110" t="s">
        <v>172</v>
      </c>
      <c r="C240" s="86">
        <v>0</v>
      </c>
      <c r="D240" s="86">
        <v>0</v>
      </c>
      <c r="E240" s="86">
        <v>0</v>
      </c>
      <c r="F240" s="86">
        <v>0</v>
      </c>
      <c r="G240" s="86">
        <v>0</v>
      </c>
      <c r="H240" s="86">
        <v>0</v>
      </c>
      <c r="I240" s="86">
        <v>0</v>
      </c>
      <c r="J240" s="86">
        <v>0</v>
      </c>
      <c r="K240" s="86">
        <v>0</v>
      </c>
      <c r="L240" s="86">
        <v>0</v>
      </c>
      <c r="M240" s="86">
        <v>0</v>
      </c>
      <c r="N240" s="86">
        <v>0</v>
      </c>
      <c r="O240" s="67">
        <f t="shared" si="211"/>
        <v>0</v>
      </c>
    </row>
    <row r="241" spans="2:15" x14ac:dyDescent="0.2">
      <c r="B241" s="60" t="s">
        <v>87</v>
      </c>
      <c r="C241" s="86">
        <f>'[3]Winter kWh'!$M$87</f>
        <v>173000</v>
      </c>
      <c r="D241" s="86">
        <f>'[3]Winter kWh'!$P$87</f>
        <v>137000</v>
      </c>
      <c r="E241" s="86">
        <f>'[3]Winter kWh'!$S$87</f>
        <v>149789</v>
      </c>
      <c r="F241" s="87">
        <f>'[3]Summer kWh'!$D$87</f>
        <v>174000</v>
      </c>
      <c r="G241" s="86">
        <f>'[3]Summer kWh'!$G$87</f>
        <v>182000</v>
      </c>
      <c r="H241" s="86">
        <f>'[3]Summer kWh'!$J$87</f>
        <v>210000</v>
      </c>
      <c r="I241" s="86">
        <f>'[3]Summer kWh'!$M$87</f>
        <v>262000</v>
      </c>
      <c r="J241" s="86">
        <f>'[3]Summer kWh'!$P$87</f>
        <v>210000</v>
      </c>
      <c r="K241" s="86">
        <f>'[3]Summer kWh'!$S$87</f>
        <v>153884</v>
      </c>
      <c r="L241" s="86">
        <f>'[3]Winter kWh'!$D$87</f>
        <v>163000</v>
      </c>
      <c r="M241" s="86">
        <f>'[3]Winter kWh'!$G$87</f>
        <v>163000</v>
      </c>
      <c r="N241" s="86">
        <f>'[3]Winter kWh'!$J$87</f>
        <v>178000</v>
      </c>
      <c r="O241" s="67">
        <f t="shared" si="211"/>
        <v>2155673</v>
      </c>
    </row>
    <row r="242" spans="2:15" x14ac:dyDescent="0.2">
      <c r="B242" s="60" t="s">
        <v>94</v>
      </c>
      <c r="C242" s="86">
        <f>'[3]Winter kWh'!$M$91</f>
        <v>110000</v>
      </c>
      <c r="D242" s="86">
        <f>'[3]Winter kWh'!$P$91</f>
        <v>86000</v>
      </c>
      <c r="E242" s="86">
        <f>'[3]Winter kWh'!$S$91</f>
        <v>94017</v>
      </c>
      <c r="F242" s="87">
        <f>'[3]Summer kWh'!$D$91</f>
        <v>103000</v>
      </c>
      <c r="G242" s="86">
        <f>'[3]Summer kWh'!$G$91</f>
        <v>108000</v>
      </c>
      <c r="H242" s="86">
        <f>'[3]Summer kWh'!$J$91</f>
        <v>125000</v>
      </c>
      <c r="I242" s="86">
        <f>'[3]Summer kWh'!$M$91</f>
        <v>156000</v>
      </c>
      <c r="J242" s="86">
        <f>'[3]Summer kWh'!$P$91</f>
        <v>125000</v>
      </c>
      <c r="K242" s="86">
        <f>'[3]Summer kWh'!$S$91</f>
        <v>90800</v>
      </c>
      <c r="L242" s="86">
        <f>'[3]Winter kWh'!$D$91</f>
        <v>103000</v>
      </c>
      <c r="M242" s="86">
        <f>'[3]Winter kWh'!$G$91</f>
        <v>103000</v>
      </c>
      <c r="N242" s="86">
        <f>'[3]Winter kWh'!$J$91</f>
        <v>113000</v>
      </c>
      <c r="O242" s="67">
        <f t="shared" si="211"/>
        <v>1316817</v>
      </c>
    </row>
    <row r="243" spans="2:15" x14ac:dyDescent="0.2">
      <c r="B243" s="60" t="s">
        <v>141</v>
      </c>
      <c r="C243" s="86">
        <f>'[3]Winter kWh'!$M$93</f>
        <v>107000</v>
      </c>
      <c r="D243" s="86">
        <f>'[3]Winter kWh'!$P$93</f>
        <v>85000</v>
      </c>
      <c r="E243" s="86">
        <f>'[3]Winter kWh'!$S$93</f>
        <v>92498.000000000116</v>
      </c>
      <c r="F243" s="87">
        <f>'[3]Summer kWh'!$D$93</f>
        <v>114000</v>
      </c>
      <c r="G243" s="86">
        <f>'[3]Summer kWh'!$G$93</f>
        <v>120000</v>
      </c>
      <c r="H243" s="86">
        <f>'[3]Summer kWh'!$J$93</f>
        <v>138000</v>
      </c>
      <c r="I243" s="86">
        <f>'[3]Summer kWh'!$M$93</f>
        <v>172000</v>
      </c>
      <c r="J243" s="86">
        <f>'[3]Summer kWh'!$P$93</f>
        <v>138000</v>
      </c>
      <c r="K243" s="86">
        <f>'[3]Summer kWh'!$S$93</f>
        <v>101418</v>
      </c>
      <c r="L243" s="86">
        <f>'[3]Winter kWh'!$D$93</f>
        <v>101000</v>
      </c>
      <c r="M243" s="86">
        <f>'[3]Winter kWh'!$G$93</f>
        <v>101000</v>
      </c>
      <c r="N243" s="86">
        <f>'[3]Winter kWh'!$J$93</f>
        <v>110000</v>
      </c>
      <c r="O243" s="119">
        <f t="shared" si="211"/>
        <v>1379916</v>
      </c>
    </row>
    <row r="244" spans="2:15" x14ac:dyDescent="0.2">
      <c r="B244" s="110" t="s">
        <v>127</v>
      </c>
      <c r="C244" s="86">
        <f>'[3]Winter kWh'!$M$95</f>
        <v>27000</v>
      </c>
      <c r="D244" s="86">
        <f>'[3]Winter kWh'!$P$95</f>
        <v>21000</v>
      </c>
      <c r="E244" s="86">
        <f>'[3]Winter kWh'!$S$95</f>
        <v>23524</v>
      </c>
      <c r="F244" s="87">
        <f>'[3]Summer kWh'!$D$95</f>
        <v>28000</v>
      </c>
      <c r="G244" s="86">
        <f>'[3]Summer kWh'!$G$95</f>
        <v>29000</v>
      </c>
      <c r="H244" s="86">
        <f>'[3]Summer kWh'!$J$95</f>
        <v>34000</v>
      </c>
      <c r="I244" s="86">
        <f>'[3]Summer kWh'!$M$95</f>
        <v>42000</v>
      </c>
      <c r="J244" s="86">
        <f>'[3]Summer kWh'!$P$95</f>
        <v>34000</v>
      </c>
      <c r="K244" s="86">
        <f>'[3]Summer kWh'!$S$95</f>
        <v>23932.999999999971</v>
      </c>
      <c r="L244" s="86">
        <f>'[3]Winter kWh'!$D$95</f>
        <v>25000</v>
      </c>
      <c r="M244" s="86">
        <f>'[3]Winter kWh'!$G$95</f>
        <v>25000</v>
      </c>
      <c r="N244" s="86">
        <f>'[3]Winter kWh'!$J$95</f>
        <v>28000</v>
      </c>
      <c r="O244" s="119">
        <f t="shared" si="211"/>
        <v>340457</v>
      </c>
    </row>
    <row r="245" spans="2:15" x14ac:dyDescent="0.2">
      <c r="B245" s="110" t="s">
        <v>88</v>
      </c>
      <c r="C245" s="86">
        <f>'[3]Winter kWh'!$M$97</f>
        <v>234000</v>
      </c>
      <c r="D245" s="86">
        <f>'[3]Winter kWh'!$P$97</f>
        <v>185000</v>
      </c>
      <c r="E245" s="86">
        <f>'[3]Winter kWh'!$S$97</f>
        <v>200523</v>
      </c>
      <c r="F245" s="87">
        <f>'[3]Summer kWh'!$D$97</f>
        <v>230000</v>
      </c>
      <c r="G245" s="86">
        <f>'[3]Summer kWh'!$G$97</f>
        <v>241000</v>
      </c>
      <c r="H245" s="86">
        <f>'[3]Summer kWh'!$J$97</f>
        <v>278000</v>
      </c>
      <c r="I245" s="86">
        <f>'[3]Summer kWh'!$M$97</f>
        <v>347000</v>
      </c>
      <c r="J245" s="86">
        <f>'[3]Summer kWh'!$P$97</f>
        <v>278000</v>
      </c>
      <c r="K245" s="86">
        <f>'[3]Summer kWh'!$S$97</f>
        <v>203636</v>
      </c>
      <c r="L245" s="86">
        <f>'[3]Winter kWh'!$D$97</f>
        <v>220000</v>
      </c>
      <c r="M245" s="86">
        <f>'[3]Winter kWh'!$G$97</f>
        <v>220000</v>
      </c>
      <c r="N245" s="86">
        <f>'[3]Winter kWh'!$J$97</f>
        <v>240000</v>
      </c>
      <c r="O245" s="119">
        <f t="shared" si="211"/>
        <v>2877159</v>
      </c>
    </row>
    <row r="246" spans="2:15" x14ac:dyDescent="0.2">
      <c r="B246" s="110" t="s">
        <v>89</v>
      </c>
      <c r="C246" s="88">
        <f>'[3]Winter kWh'!$M$99</f>
        <v>0</v>
      </c>
      <c r="D246" s="88">
        <f>'[3]Winter kWh'!$P$99</f>
        <v>0</v>
      </c>
      <c r="E246" s="88">
        <f>'[3]Winter kWh'!$S$99</f>
        <v>0</v>
      </c>
      <c r="F246" s="89">
        <f>'[3]Summer kWh'!$D$99</f>
        <v>0</v>
      </c>
      <c r="G246" s="88">
        <f>'[3]Summer kWh'!$G$99</f>
        <v>0</v>
      </c>
      <c r="H246" s="88">
        <f>'[3]Summer kWh'!$J$99</f>
        <v>0</v>
      </c>
      <c r="I246" s="88">
        <f>'[3]Summer kWh'!$M$99</f>
        <v>0</v>
      </c>
      <c r="J246" s="88">
        <f>'[3]Summer kWh'!$P$99</f>
        <v>0</v>
      </c>
      <c r="K246" s="88">
        <f>'[3]Summer kWh'!$S$99</f>
        <v>0</v>
      </c>
      <c r="L246" s="88">
        <f>'[3]Winter kWh'!$D$99</f>
        <v>0</v>
      </c>
      <c r="M246" s="88">
        <f>'[3]Winter kWh'!$G$99</f>
        <v>0</v>
      </c>
      <c r="N246" s="88">
        <f>'[3]Winter kWh'!$J$99</f>
        <v>0</v>
      </c>
      <c r="O246" s="68">
        <f t="shared" si="211"/>
        <v>0</v>
      </c>
    </row>
    <row r="247" spans="2:15" x14ac:dyDescent="0.2">
      <c r="B247" s="60" t="s">
        <v>143</v>
      </c>
      <c r="C247" s="66">
        <f t="shared" ref="C247:O247" si="212">SUM(C202:C246)</f>
        <v>8165000</v>
      </c>
      <c r="D247" s="66">
        <f t="shared" si="212"/>
        <v>6444000</v>
      </c>
      <c r="E247" s="66">
        <f t="shared" si="212"/>
        <v>7022127.0000000009</v>
      </c>
      <c r="F247" s="66">
        <f t="shared" si="212"/>
        <v>8430000</v>
      </c>
      <c r="G247" s="66">
        <f t="shared" si="212"/>
        <v>8836000</v>
      </c>
      <c r="H247" s="66">
        <f t="shared" si="212"/>
        <v>10164000</v>
      </c>
      <c r="I247" s="66">
        <f t="shared" si="212"/>
        <v>12702000</v>
      </c>
      <c r="J247" s="66">
        <f t="shared" si="212"/>
        <v>10164000</v>
      </c>
      <c r="K247" s="66">
        <f t="shared" si="212"/>
        <v>7452546.9999999991</v>
      </c>
      <c r="L247" s="66">
        <f t="shared" si="212"/>
        <v>7669000</v>
      </c>
      <c r="M247" s="66">
        <f t="shared" si="212"/>
        <v>7669000</v>
      </c>
      <c r="N247" s="66">
        <f t="shared" si="212"/>
        <v>8393000</v>
      </c>
      <c r="O247" s="66">
        <f t="shared" si="212"/>
        <v>103110674</v>
      </c>
    </row>
    <row r="249" spans="2:15" x14ac:dyDescent="0.2">
      <c r="B249" s="60" t="s">
        <v>145</v>
      </c>
      <c r="C249" s="74">
        <f>20.71</f>
        <v>20.71</v>
      </c>
      <c r="D249" s="74">
        <f t="shared" ref="D249:N249" si="213">20.71</f>
        <v>20.71</v>
      </c>
      <c r="E249" s="74">
        <f t="shared" si="213"/>
        <v>20.71</v>
      </c>
      <c r="F249" s="74">
        <f t="shared" si="213"/>
        <v>20.71</v>
      </c>
      <c r="G249" s="74">
        <f t="shared" si="213"/>
        <v>20.71</v>
      </c>
      <c r="H249" s="74">
        <f t="shared" si="213"/>
        <v>20.71</v>
      </c>
      <c r="I249" s="74">
        <f t="shared" si="213"/>
        <v>20.71</v>
      </c>
      <c r="J249" s="74">
        <f t="shared" si="213"/>
        <v>20.71</v>
      </c>
      <c r="K249" s="74">
        <f t="shared" si="213"/>
        <v>20.71</v>
      </c>
      <c r="L249" s="74">
        <f t="shared" si="213"/>
        <v>20.71</v>
      </c>
      <c r="M249" s="74">
        <f t="shared" si="213"/>
        <v>20.71</v>
      </c>
      <c r="N249" s="74">
        <f t="shared" si="213"/>
        <v>20.71</v>
      </c>
      <c r="O249" s="96">
        <f>20.71</f>
        <v>20.71</v>
      </c>
    </row>
    <row r="251" spans="2:15" x14ac:dyDescent="0.2">
      <c r="B251" s="76" t="s">
        <v>160</v>
      </c>
    </row>
    <row r="252" spans="2:15" x14ac:dyDescent="0.2">
      <c r="B252" s="106" t="s">
        <v>118</v>
      </c>
      <c r="C252" s="91">
        <f t="shared" ref="C252:N252" si="214">(C202/1000)*C249</f>
        <v>1926.03</v>
      </c>
      <c r="D252" s="91">
        <f t="shared" si="214"/>
        <v>1532.54</v>
      </c>
      <c r="E252" s="91">
        <f t="shared" si="214"/>
        <v>1643.1728200000011</v>
      </c>
      <c r="F252" s="91">
        <f t="shared" si="214"/>
        <v>1905.3200000000002</v>
      </c>
      <c r="G252" s="91">
        <f t="shared" si="214"/>
        <v>1988.16</v>
      </c>
      <c r="H252" s="91">
        <f t="shared" si="214"/>
        <v>2298.81</v>
      </c>
      <c r="I252" s="91">
        <f t="shared" si="214"/>
        <v>2857.98</v>
      </c>
      <c r="J252" s="91">
        <f t="shared" si="214"/>
        <v>2298.81</v>
      </c>
      <c r="K252" s="91">
        <f t="shared" si="214"/>
        <v>1658.6639000000002</v>
      </c>
      <c r="L252" s="91">
        <f t="shared" si="214"/>
        <v>1822.48</v>
      </c>
      <c r="M252" s="91">
        <f t="shared" si="214"/>
        <v>1822.48</v>
      </c>
      <c r="N252" s="91">
        <f t="shared" si="214"/>
        <v>1988.16</v>
      </c>
      <c r="O252" s="92">
        <f>SUM(C252:N252)</f>
        <v>23742.60672</v>
      </c>
    </row>
    <row r="253" spans="2:15" x14ac:dyDescent="0.2">
      <c r="B253" s="60" t="s">
        <v>105</v>
      </c>
      <c r="C253" s="91">
        <f t="shared" ref="C253:N253" si="215">(C203/1000)*C249</f>
        <v>2008.8700000000001</v>
      </c>
      <c r="D253" s="91">
        <f t="shared" si="215"/>
        <v>1594.67</v>
      </c>
      <c r="E253" s="91">
        <f t="shared" si="215"/>
        <v>1720.0897600000001</v>
      </c>
      <c r="F253" s="91">
        <f t="shared" si="215"/>
        <v>2340.23</v>
      </c>
      <c r="G253" s="91">
        <f t="shared" si="215"/>
        <v>2443.7800000000002</v>
      </c>
      <c r="H253" s="91">
        <f t="shared" si="215"/>
        <v>2816.56</v>
      </c>
      <c r="I253" s="91">
        <f t="shared" si="215"/>
        <v>3520.7000000000003</v>
      </c>
      <c r="J253" s="91">
        <f t="shared" si="215"/>
        <v>2816.56</v>
      </c>
      <c r="K253" s="91">
        <f t="shared" si="215"/>
        <v>2093.6567400000026</v>
      </c>
      <c r="L253" s="91">
        <f t="shared" si="215"/>
        <v>1884.6100000000001</v>
      </c>
      <c r="M253" s="91">
        <f t="shared" si="215"/>
        <v>1884.6100000000001</v>
      </c>
      <c r="N253" s="91">
        <f t="shared" si="215"/>
        <v>2071</v>
      </c>
      <c r="O253" s="92">
        <f t="shared" ref="O253:O296" si="216">SUM(C253:N253)</f>
        <v>27195.336500000005</v>
      </c>
    </row>
    <row r="254" spans="2:15" x14ac:dyDescent="0.2">
      <c r="B254" s="72" t="s">
        <v>72</v>
      </c>
      <c r="C254" s="91">
        <f t="shared" ref="C254:N254" si="217">(C204/1000)*C249</f>
        <v>2878.69</v>
      </c>
      <c r="D254" s="91">
        <f t="shared" si="217"/>
        <v>2278.1</v>
      </c>
      <c r="E254" s="91">
        <f t="shared" si="217"/>
        <v>2479.6290100000001</v>
      </c>
      <c r="F254" s="91">
        <f t="shared" si="217"/>
        <v>2878.69</v>
      </c>
      <c r="G254" s="91">
        <f t="shared" si="217"/>
        <v>3023.6600000000003</v>
      </c>
      <c r="H254" s="91">
        <f t="shared" si="217"/>
        <v>3479.28</v>
      </c>
      <c r="I254" s="91">
        <f t="shared" si="217"/>
        <v>4349.1000000000004</v>
      </c>
      <c r="J254" s="91">
        <f t="shared" si="217"/>
        <v>3479.28</v>
      </c>
      <c r="K254" s="91">
        <f t="shared" si="217"/>
        <v>2553.0873800000004</v>
      </c>
      <c r="L254" s="91">
        <f t="shared" si="217"/>
        <v>2713.01</v>
      </c>
      <c r="M254" s="91">
        <f t="shared" si="217"/>
        <v>2713.01</v>
      </c>
      <c r="N254" s="91">
        <f t="shared" si="217"/>
        <v>2961.53</v>
      </c>
      <c r="O254" s="92">
        <f t="shared" si="216"/>
        <v>35787.06639</v>
      </c>
    </row>
    <row r="255" spans="2:15" x14ac:dyDescent="0.2">
      <c r="B255" s="60" t="s">
        <v>106</v>
      </c>
      <c r="C255" s="91">
        <f t="shared" ref="C255:N255" si="218">(C205/1000)*C249</f>
        <v>5488.1500000000005</v>
      </c>
      <c r="D255" s="91">
        <f t="shared" si="218"/>
        <v>4328.3900000000003</v>
      </c>
      <c r="E255" s="91">
        <f t="shared" si="218"/>
        <v>4713.3060600000008</v>
      </c>
      <c r="F255" s="91">
        <f t="shared" si="218"/>
        <v>5674.54</v>
      </c>
      <c r="G255" s="91">
        <f t="shared" si="218"/>
        <v>5943.77</v>
      </c>
      <c r="H255" s="91">
        <f t="shared" si="218"/>
        <v>6855.01</v>
      </c>
      <c r="I255" s="91">
        <f t="shared" si="218"/>
        <v>8553.23</v>
      </c>
      <c r="J255" s="91">
        <f t="shared" si="218"/>
        <v>6855.01</v>
      </c>
      <c r="K255" s="91">
        <f t="shared" si="218"/>
        <v>5012.0271000000002</v>
      </c>
      <c r="L255" s="91">
        <f t="shared" si="218"/>
        <v>5156.79</v>
      </c>
      <c r="M255" s="91">
        <f t="shared" si="218"/>
        <v>5156.79</v>
      </c>
      <c r="N255" s="91">
        <f t="shared" si="218"/>
        <v>5633.12</v>
      </c>
      <c r="O255" s="92">
        <f t="shared" si="216"/>
        <v>69370.133159999998</v>
      </c>
    </row>
    <row r="256" spans="2:15" x14ac:dyDescent="0.2">
      <c r="B256" s="60" t="s">
        <v>107</v>
      </c>
      <c r="C256" s="91">
        <f t="shared" ref="C256:N256" si="219">(C206/1000)*C249</f>
        <v>8242.58</v>
      </c>
      <c r="D256" s="91">
        <f t="shared" si="219"/>
        <v>6502.9400000000005</v>
      </c>
      <c r="E256" s="91">
        <f t="shared" si="219"/>
        <v>7089.571460000001</v>
      </c>
      <c r="F256" s="91">
        <f t="shared" si="219"/>
        <v>8366.84</v>
      </c>
      <c r="G256" s="91">
        <f t="shared" si="219"/>
        <v>8781.0400000000009</v>
      </c>
      <c r="H256" s="91">
        <f t="shared" si="219"/>
        <v>10085.77</v>
      </c>
      <c r="I256" s="91">
        <f t="shared" si="219"/>
        <v>12612.390000000001</v>
      </c>
      <c r="J256" s="91">
        <f t="shared" si="219"/>
        <v>10085.77</v>
      </c>
      <c r="K256" s="91">
        <f t="shared" si="219"/>
        <v>7432.1148599999997</v>
      </c>
      <c r="L256" s="91">
        <f t="shared" si="219"/>
        <v>7745.54</v>
      </c>
      <c r="M256" s="91">
        <f t="shared" si="219"/>
        <v>7745.54</v>
      </c>
      <c r="N256" s="91">
        <f t="shared" si="219"/>
        <v>8470.3900000000012</v>
      </c>
      <c r="O256" s="92">
        <f t="shared" si="216"/>
        <v>103160.48632</v>
      </c>
    </row>
    <row r="257" spans="2:17" x14ac:dyDescent="0.2">
      <c r="B257" s="60" t="s">
        <v>73</v>
      </c>
      <c r="C257" s="91">
        <f t="shared" ref="C257:N257" si="220">(C207/1000)*C249</f>
        <v>1594.67</v>
      </c>
      <c r="D257" s="91">
        <f t="shared" si="220"/>
        <v>1242.6000000000001</v>
      </c>
      <c r="E257" s="91">
        <f t="shared" si="220"/>
        <v>1355.57305</v>
      </c>
      <c r="F257" s="91">
        <f t="shared" si="220"/>
        <v>1553.25</v>
      </c>
      <c r="G257" s="91">
        <f t="shared" si="220"/>
        <v>1615.38</v>
      </c>
      <c r="H257" s="91">
        <f t="shared" si="220"/>
        <v>1863.9</v>
      </c>
      <c r="I257" s="91">
        <f t="shared" si="220"/>
        <v>2319.52</v>
      </c>
      <c r="J257" s="91">
        <f t="shared" si="220"/>
        <v>1863.9</v>
      </c>
      <c r="K257" s="91">
        <f t="shared" si="220"/>
        <v>1362.8629700000001</v>
      </c>
      <c r="L257" s="91">
        <f t="shared" si="220"/>
        <v>1491.1200000000001</v>
      </c>
      <c r="M257" s="91">
        <f t="shared" si="220"/>
        <v>1491.1200000000001</v>
      </c>
      <c r="N257" s="91">
        <f t="shared" si="220"/>
        <v>1636.0900000000001</v>
      </c>
      <c r="O257" s="92">
        <f t="shared" si="216"/>
        <v>19389.98602</v>
      </c>
    </row>
    <row r="258" spans="2:17" x14ac:dyDescent="0.2">
      <c r="B258" s="60" t="s">
        <v>108</v>
      </c>
      <c r="C258" s="91">
        <f t="shared" ref="C258:N258" si="221">(C208/1000)*C249</f>
        <v>1056.21</v>
      </c>
      <c r="D258" s="91">
        <f t="shared" si="221"/>
        <v>828.40000000000009</v>
      </c>
      <c r="E258" s="91">
        <f t="shared" si="221"/>
        <v>920.35239999999999</v>
      </c>
      <c r="F258" s="91">
        <f t="shared" si="221"/>
        <v>1139.05</v>
      </c>
      <c r="G258" s="91">
        <f t="shared" si="221"/>
        <v>1201.18</v>
      </c>
      <c r="H258" s="91">
        <f t="shared" si="221"/>
        <v>1366.8600000000001</v>
      </c>
      <c r="I258" s="91">
        <f t="shared" si="221"/>
        <v>1718.93</v>
      </c>
      <c r="J258" s="91">
        <f t="shared" si="221"/>
        <v>1366.8600000000001</v>
      </c>
      <c r="K258" s="91">
        <f t="shared" si="221"/>
        <v>1031.8343300000001</v>
      </c>
      <c r="L258" s="91">
        <f t="shared" si="221"/>
        <v>994.08</v>
      </c>
      <c r="M258" s="91">
        <f t="shared" si="221"/>
        <v>994.08</v>
      </c>
      <c r="N258" s="91">
        <f t="shared" si="221"/>
        <v>1097.6300000000001</v>
      </c>
      <c r="O258" s="92">
        <f t="shared" si="216"/>
        <v>13715.46673</v>
      </c>
      <c r="Q258" s="102"/>
    </row>
    <row r="259" spans="2:17" x14ac:dyDescent="0.2">
      <c r="B259" s="60" t="s">
        <v>74</v>
      </c>
      <c r="C259" s="91">
        <f t="shared" ref="C259:N259" si="222">(C209/1000)*C249</f>
        <v>579.88</v>
      </c>
      <c r="D259" s="91">
        <f t="shared" si="222"/>
        <v>455.62</v>
      </c>
      <c r="E259" s="91">
        <f t="shared" si="222"/>
        <v>484.53116000000006</v>
      </c>
      <c r="F259" s="91">
        <f t="shared" si="222"/>
        <v>517.75</v>
      </c>
      <c r="G259" s="91">
        <f t="shared" si="222"/>
        <v>538.46</v>
      </c>
      <c r="H259" s="91">
        <f t="shared" si="222"/>
        <v>621.30000000000007</v>
      </c>
      <c r="I259" s="91">
        <f t="shared" si="222"/>
        <v>766.27</v>
      </c>
      <c r="J259" s="91">
        <f t="shared" si="222"/>
        <v>621.30000000000007</v>
      </c>
      <c r="K259" s="91">
        <f t="shared" si="222"/>
        <v>461.19099</v>
      </c>
      <c r="L259" s="91">
        <f t="shared" si="222"/>
        <v>538.46</v>
      </c>
      <c r="M259" s="91">
        <f t="shared" si="222"/>
        <v>538.46</v>
      </c>
      <c r="N259" s="91">
        <f t="shared" si="222"/>
        <v>579.88</v>
      </c>
      <c r="O259" s="92">
        <f t="shared" si="216"/>
        <v>6703.1021500000006</v>
      </c>
    </row>
    <row r="260" spans="2:17" x14ac:dyDescent="0.2">
      <c r="B260" s="110" t="s">
        <v>182</v>
      </c>
      <c r="C260" s="91">
        <f t="shared" ref="C260:N260" si="223">(C210/1000)*C249</f>
        <v>621.30000000000007</v>
      </c>
      <c r="D260" s="91">
        <f t="shared" si="223"/>
        <v>497.04</v>
      </c>
      <c r="E260" s="91">
        <f t="shared" si="223"/>
        <v>518.61982</v>
      </c>
      <c r="F260" s="91">
        <f t="shared" si="223"/>
        <v>766.27</v>
      </c>
      <c r="G260" s="91">
        <f t="shared" si="223"/>
        <v>807.69</v>
      </c>
      <c r="H260" s="91">
        <f t="shared" si="223"/>
        <v>911.24</v>
      </c>
      <c r="I260" s="91">
        <f t="shared" si="223"/>
        <v>1139.05</v>
      </c>
      <c r="J260" s="91">
        <f t="shared" si="223"/>
        <v>911.24</v>
      </c>
      <c r="K260" s="91">
        <f t="shared" si="223"/>
        <v>686.78501999999946</v>
      </c>
      <c r="L260" s="91">
        <f t="shared" si="223"/>
        <v>579.88</v>
      </c>
      <c r="M260" s="91">
        <f t="shared" si="223"/>
        <v>579.88</v>
      </c>
      <c r="N260" s="91">
        <f t="shared" si="223"/>
        <v>642.01</v>
      </c>
      <c r="O260" s="92">
        <f t="shared" si="216"/>
        <v>8661.0048399999996</v>
      </c>
    </row>
    <row r="261" spans="2:17" x14ac:dyDescent="0.2">
      <c r="B261" s="60" t="s">
        <v>123</v>
      </c>
      <c r="C261" s="91">
        <f t="shared" ref="C261:N261" si="224">(C211/1000)*C249</f>
        <v>4556.2</v>
      </c>
      <c r="D261" s="91">
        <f t="shared" si="224"/>
        <v>3603.54</v>
      </c>
      <c r="E261" s="91">
        <f t="shared" si="224"/>
        <v>3901.6604500000003</v>
      </c>
      <c r="F261" s="91">
        <f t="shared" si="224"/>
        <v>5094.66</v>
      </c>
      <c r="G261" s="91">
        <f t="shared" si="224"/>
        <v>5322.47</v>
      </c>
      <c r="H261" s="91">
        <f t="shared" si="224"/>
        <v>6130.16</v>
      </c>
      <c r="I261" s="91">
        <f t="shared" si="224"/>
        <v>7662.7000000000007</v>
      </c>
      <c r="J261" s="91">
        <f t="shared" si="224"/>
        <v>6130.16</v>
      </c>
      <c r="K261" s="91">
        <f t="shared" si="224"/>
        <v>4484.8540499999999</v>
      </c>
      <c r="L261" s="91">
        <f t="shared" si="224"/>
        <v>4286.97</v>
      </c>
      <c r="M261" s="91">
        <f t="shared" si="224"/>
        <v>4286.97</v>
      </c>
      <c r="N261" s="91">
        <f t="shared" si="224"/>
        <v>4680.46</v>
      </c>
      <c r="O261" s="92">
        <f t="shared" si="216"/>
        <v>60140.804500000013</v>
      </c>
    </row>
    <row r="262" spans="2:17" x14ac:dyDescent="0.2">
      <c r="B262" s="60" t="s">
        <v>109</v>
      </c>
      <c r="C262" s="91">
        <f t="shared" ref="C262:N262" si="225">(C212/1000)*C249</f>
        <v>9692.2800000000007</v>
      </c>
      <c r="D262" s="91">
        <f t="shared" si="225"/>
        <v>7641.9900000000007</v>
      </c>
      <c r="E262" s="91">
        <f t="shared" si="225"/>
        <v>8347.9731900000006</v>
      </c>
      <c r="F262" s="91">
        <f t="shared" si="225"/>
        <v>9215.9500000000007</v>
      </c>
      <c r="G262" s="91">
        <f t="shared" si="225"/>
        <v>9671.57</v>
      </c>
      <c r="H262" s="91">
        <f t="shared" si="225"/>
        <v>11121.27</v>
      </c>
      <c r="I262" s="91">
        <f t="shared" si="225"/>
        <v>13896.41</v>
      </c>
      <c r="J262" s="91">
        <f t="shared" si="225"/>
        <v>11121.27</v>
      </c>
      <c r="K262" s="91">
        <f t="shared" si="225"/>
        <v>8155.4944500000011</v>
      </c>
      <c r="L262" s="91">
        <f t="shared" si="225"/>
        <v>9091.69</v>
      </c>
      <c r="M262" s="91">
        <f t="shared" si="225"/>
        <v>9091.69</v>
      </c>
      <c r="N262" s="91">
        <f t="shared" si="225"/>
        <v>9961.51</v>
      </c>
      <c r="O262" s="92">
        <f t="shared" si="216"/>
        <v>117009.09764000001</v>
      </c>
    </row>
    <row r="263" spans="2:17" x14ac:dyDescent="0.2">
      <c r="B263" s="110" t="s">
        <v>76</v>
      </c>
      <c r="C263" s="91">
        <f t="shared" ref="C263:N263" si="226">(C213/1000)*C249</f>
        <v>766.27</v>
      </c>
      <c r="D263" s="91">
        <f t="shared" si="226"/>
        <v>600.59</v>
      </c>
      <c r="E263" s="91">
        <f t="shared" si="226"/>
        <v>652.19932000000006</v>
      </c>
      <c r="F263" s="91">
        <f t="shared" si="226"/>
        <v>807.69</v>
      </c>
      <c r="G263" s="91">
        <f t="shared" si="226"/>
        <v>849.11</v>
      </c>
      <c r="H263" s="91">
        <f t="shared" si="226"/>
        <v>973.37</v>
      </c>
      <c r="I263" s="91">
        <f t="shared" si="226"/>
        <v>1221.8900000000001</v>
      </c>
      <c r="J263" s="91">
        <f t="shared" si="226"/>
        <v>973.37</v>
      </c>
      <c r="K263" s="91">
        <f t="shared" si="226"/>
        <v>752.84992</v>
      </c>
      <c r="L263" s="91">
        <f t="shared" si="226"/>
        <v>724.85</v>
      </c>
      <c r="M263" s="91">
        <f t="shared" si="226"/>
        <v>724.85</v>
      </c>
      <c r="N263" s="91">
        <f t="shared" si="226"/>
        <v>786.98</v>
      </c>
      <c r="O263" s="92">
        <f t="shared" si="216"/>
        <v>9834.0192399999996</v>
      </c>
    </row>
    <row r="264" spans="2:17" x14ac:dyDescent="0.2">
      <c r="B264" s="110" t="s">
        <v>124</v>
      </c>
      <c r="C264" s="91">
        <f t="shared" ref="C264:N264" si="227">(C214/1000)*C249</f>
        <v>2526.62</v>
      </c>
      <c r="D264" s="91">
        <f t="shared" si="227"/>
        <v>1988.16</v>
      </c>
      <c r="E264" s="91">
        <f t="shared" si="227"/>
        <v>2175.1920100000002</v>
      </c>
      <c r="F264" s="91">
        <f t="shared" si="227"/>
        <v>2961.53</v>
      </c>
      <c r="G264" s="91">
        <f t="shared" si="227"/>
        <v>3085.79</v>
      </c>
      <c r="H264" s="91">
        <f t="shared" si="227"/>
        <v>3562.1200000000003</v>
      </c>
      <c r="I264" s="91">
        <f t="shared" si="227"/>
        <v>4452.6500000000005</v>
      </c>
      <c r="J264" s="91">
        <f t="shared" si="227"/>
        <v>3562.1200000000003</v>
      </c>
      <c r="K264" s="91">
        <f t="shared" si="227"/>
        <v>2604.2825000000003</v>
      </c>
      <c r="L264" s="91">
        <f t="shared" si="227"/>
        <v>2381.65</v>
      </c>
      <c r="M264" s="91">
        <f t="shared" si="227"/>
        <v>2381.65</v>
      </c>
      <c r="N264" s="91">
        <f t="shared" si="227"/>
        <v>2588.75</v>
      </c>
      <c r="O264" s="92">
        <f>SUM(C264:N264)</f>
        <v>34270.514510000008</v>
      </c>
    </row>
    <row r="265" spans="2:17" x14ac:dyDescent="0.2">
      <c r="B265" s="110" t="s">
        <v>183</v>
      </c>
      <c r="C265" s="91">
        <f t="shared" ref="C265:N265" si="228">(C215/1000)*C249</f>
        <v>10499.970000000001</v>
      </c>
      <c r="D265" s="91">
        <f t="shared" si="228"/>
        <v>8284</v>
      </c>
      <c r="E265" s="91">
        <f t="shared" si="228"/>
        <v>9034.3854300000003</v>
      </c>
      <c r="F265" s="91">
        <f t="shared" si="228"/>
        <v>11204.11</v>
      </c>
      <c r="G265" s="91">
        <f t="shared" si="228"/>
        <v>11742.57</v>
      </c>
      <c r="H265" s="91">
        <f t="shared" si="228"/>
        <v>13502.92</v>
      </c>
      <c r="I265" s="91">
        <f t="shared" si="228"/>
        <v>16878.650000000001</v>
      </c>
      <c r="J265" s="91">
        <f t="shared" si="228"/>
        <v>13502.92</v>
      </c>
      <c r="K265" s="91">
        <f t="shared" si="228"/>
        <v>9895.3001299999905</v>
      </c>
      <c r="L265" s="91">
        <f t="shared" si="228"/>
        <v>9857.9600000000009</v>
      </c>
      <c r="M265" s="91">
        <f t="shared" si="228"/>
        <v>9857.9600000000009</v>
      </c>
      <c r="N265" s="91">
        <f t="shared" si="228"/>
        <v>10789.91</v>
      </c>
      <c r="O265" s="92">
        <f>SUM(C265:N265)</f>
        <v>135050.65555999998</v>
      </c>
    </row>
    <row r="266" spans="2:17" x14ac:dyDescent="0.2">
      <c r="B266" s="72" t="s">
        <v>77</v>
      </c>
      <c r="C266" s="91">
        <f t="shared" ref="C266:N266" si="229">(C216/1000)*C249</f>
        <v>3686.38</v>
      </c>
      <c r="D266" s="91">
        <f t="shared" si="229"/>
        <v>2920.11</v>
      </c>
      <c r="E266" s="91">
        <f t="shared" si="229"/>
        <v>3185.9642700000022</v>
      </c>
      <c r="F266" s="91">
        <f t="shared" si="229"/>
        <v>3872.77</v>
      </c>
      <c r="G266" s="91">
        <f t="shared" si="229"/>
        <v>4059.1600000000003</v>
      </c>
      <c r="H266" s="91">
        <f t="shared" si="229"/>
        <v>4680.46</v>
      </c>
      <c r="I266" s="91">
        <f t="shared" si="229"/>
        <v>5840.22</v>
      </c>
      <c r="J266" s="91">
        <f t="shared" si="229"/>
        <v>4680.46</v>
      </c>
      <c r="K266" s="91">
        <f t="shared" si="229"/>
        <v>3403.6677899999954</v>
      </c>
      <c r="L266" s="91">
        <f t="shared" si="229"/>
        <v>3458.57</v>
      </c>
      <c r="M266" s="91">
        <f t="shared" si="229"/>
        <v>3458.57</v>
      </c>
      <c r="N266" s="91">
        <f t="shared" si="229"/>
        <v>3789.9300000000003</v>
      </c>
      <c r="O266" s="92">
        <f t="shared" si="216"/>
        <v>47036.262059999994</v>
      </c>
    </row>
    <row r="267" spans="2:17" x14ac:dyDescent="0.2">
      <c r="B267" s="72" t="s">
        <v>78</v>
      </c>
      <c r="C267" s="91">
        <f t="shared" ref="C267:N267" si="230">(C217/1000)*C249</f>
        <v>4494.0700000000006</v>
      </c>
      <c r="D267" s="91">
        <f t="shared" si="230"/>
        <v>3541.4100000000003</v>
      </c>
      <c r="E267" s="91">
        <f t="shared" si="230"/>
        <v>3873.0185200000001</v>
      </c>
      <c r="F267" s="91">
        <f t="shared" si="230"/>
        <v>4949.6900000000005</v>
      </c>
      <c r="G267" s="91">
        <f t="shared" si="230"/>
        <v>5198.21</v>
      </c>
      <c r="H267" s="91">
        <f t="shared" si="230"/>
        <v>5964.4800000000005</v>
      </c>
      <c r="I267" s="91">
        <f t="shared" si="230"/>
        <v>7455.6</v>
      </c>
      <c r="J267" s="91">
        <f t="shared" si="230"/>
        <v>5964.4800000000005</v>
      </c>
      <c r="K267" s="91">
        <f t="shared" si="230"/>
        <v>4375.5880899999956</v>
      </c>
      <c r="L267" s="91">
        <f t="shared" si="230"/>
        <v>4204.13</v>
      </c>
      <c r="M267" s="91">
        <f t="shared" si="230"/>
        <v>4204.13</v>
      </c>
      <c r="N267" s="91">
        <f t="shared" si="230"/>
        <v>4618.33</v>
      </c>
      <c r="O267" s="92">
        <f t="shared" si="216"/>
        <v>58843.136610000001</v>
      </c>
    </row>
    <row r="268" spans="2:17" x14ac:dyDescent="0.2">
      <c r="B268" s="60" t="s">
        <v>110</v>
      </c>
      <c r="C268" s="91">
        <f t="shared" ref="C268:N268" si="231">(C218/1000)*C249</f>
        <v>1056.21</v>
      </c>
      <c r="D268" s="91">
        <f t="shared" si="231"/>
        <v>828.40000000000009</v>
      </c>
      <c r="E268" s="91">
        <f t="shared" si="231"/>
        <v>902.91458</v>
      </c>
      <c r="F268" s="91">
        <f t="shared" si="231"/>
        <v>1159.76</v>
      </c>
      <c r="G268" s="91">
        <f t="shared" si="231"/>
        <v>1201.18</v>
      </c>
      <c r="H268" s="91">
        <f t="shared" si="231"/>
        <v>1387.5700000000002</v>
      </c>
      <c r="I268" s="91">
        <f t="shared" si="231"/>
        <v>1739.64</v>
      </c>
      <c r="J268" s="91">
        <f t="shared" si="231"/>
        <v>1387.5700000000002</v>
      </c>
      <c r="K268" s="91">
        <f t="shared" si="231"/>
        <v>1028.9970599999988</v>
      </c>
      <c r="L268" s="91">
        <f t="shared" si="231"/>
        <v>973.37</v>
      </c>
      <c r="M268" s="91">
        <f t="shared" si="231"/>
        <v>973.37</v>
      </c>
      <c r="N268" s="91">
        <f t="shared" si="231"/>
        <v>1076.92</v>
      </c>
      <c r="O268" s="92">
        <f t="shared" si="216"/>
        <v>13715.901640000002</v>
      </c>
    </row>
    <row r="269" spans="2:17" x14ac:dyDescent="0.2">
      <c r="B269" s="60" t="s">
        <v>111</v>
      </c>
      <c r="C269" s="91">
        <f t="shared" ref="C269:N269" si="232">(C219/1000)*C249</f>
        <v>931.95</v>
      </c>
      <c r="D269" s="91">
        <f t="shared" si="232"/>
        <v>745.56000000000006</v>
      </c>
      <c r="E269" s="91">
        <f t="shared" si="232"/>
        <v>776.58357999999942</v>
      </c>
      <c r="F269" s="91">
        <f t="shared" si="232"/>
        <v>994.08</v>
      </c>
      <c r="G269" s="91">
        <f t="shared" si="232"/>
        <v>1035.5</v>
      </c>
      <c r="H269" s="91">
        <f t="shared" si="232"/>
        <v>1180.47</v>
      </c>
      <c r="I269" s="91">
        <f t="shared" si="232"/>
        <v>1491.1200000000001</v>
      </c>
      <c r="J269" s="91">
        <f t="shared" si="232"/>
        <v>1180.47</v>
      </c>
      <c r="K269" s="91">
        <f t="shared" si="232"/>
        <v>879.49157000000002</v>
      </c>
      <c r="L269" s="91">
        <f t="shared" si="232"/>
        <v>890.53000000000009</v>
      </c>
      <c r="M269" s="91">
        <f t="shared" si="232"/>
        <v>890.53000000000009</v>
      </c>
      <c r="N269" s="91">
        <f t="shared" si="232"/>
        <v>973.37</v>
      </c>
      <c r="O269" s="92">
        <f t="shared" si="216"/>
        <v>11969.655150000002</v>
      </c>
    </row>
    <row r="270" spans="2:17" x14ac:dyDescent="0.2">
      <c r="B270" s="60" t="s">
        <v>119</v>
      </c>
      <c r="C270" s="91">
        <f t="shared" ref="C270:N270" si="233">(C220/1000)*C249</f>
        <v>4494.0700000000006</v>
      </c>
      <c r="D270" s="91">
        <f t="shared" si="233"/>
        <v>3541.4100000000003</v>
      </c>
      <c r="E270" s="91">
        <f t="shared" si="233"/>
        <v>3874.571770000005</v>
      </c>
      <c r="F270" s="91">
        <f t="shared" si="233"/>
        <v>4701.17</v>
      </c>
      <c r="G270" s="91">
        <f t="shared" si="233"/>
        <v>4928.9800000000005</v>
      </c>
      <c r="H270" s="91">
        <f t="shared" si="233"/>
        <v>5674.54</v>
      </c>
      <c r="I270" s="91">
        <f t="shared" si="233"/>
        <v>7082.8200000000006</v>
      </c>
      <c r="J270" s="91">
        <f t="shared" si="233"/>
        <v>5674.54</v>
      </c>
      <c r="K270" s="91">
        <f t="shared" si="233"/>
        <v>4126.2811100000008</v>
      </c>
      <c r="L270" s="91">
        <f t="shared" si="233"/>
        <v>4224.84</v>
      </c>
      <c r="M270" s="91">
        <f t="shared" si="233"/>
        <v>4224.84</v>
      </c>
      <c r="N270" s="91">
        <f t="shared" si="233"/>
        <v>4618.33</v>
      </c>
      <c r="O270" s="92">
        <f t="shared" si="216"/>
        <v>57166.392880000014</v>
      </c>
    </row>
    <row r="271" spans="2:17" x14ac:dyDescent="0.2">
      <c r="B271" s="60" t="s">
        <v>81</v>
      </c>
      <c r="C271" s="91">
        <f t="shared" ref="C271:N271" si="234">(C221/1000)*C249</f>
        <v>5011.8200000000006</v>
      </c>
      <c r="D271" s="91">
        <f t="shared" si="234"/>
        <v>3955.61</v>
      </c>
      <c r="E271" s="91">
        <f t="shared" si="234"/>
        <v>4305.6297100000047</v>
      </c>
      <c r="F271" s="91">
        <f t="shared" si="234"/>
        <v>5198.21</v>
      </c>
      <c r="G271" s="91">
        <f t="shared" si="234"/>
        <v>5446.7300000000005</v>
      </c>
      <c r="H271" s="91">
        <f t="shared" si="234"/>
        <v>6275.13</v>
      </c>
      <c r="I271" s="91">
        <f t="shared" si="234"/>
        <v>7849.09</v>
      </c>
      <c r="J271" s="91">
        <f t="shared" si="234"/>
        <v>6275.13</v>
      </c>
      <c r="K271" s="91">
        <f t="shared" si="234"/>
        <v>4616.9217200000003</v>
      </c>
      <c r="L271" s="91">
        <f t="shared" si="234"/>
        <v>4701.17</v>
      </c>
      <c r="M271" s="91">
        <f t="shared" si="234"/>
        <v>4701.17</v>
      </c>
      <c r="N271" s="91">
        <f t="shared" si="234"/>
        <v>5156.79</v>
      </c>
      <c r="O271" s="92">
        <f t="shared" si="216"/>
        <v>63493.401429999998</v>
      </c>
    </row>
    <row r="272" spans="2:17" x14ac:dyDescent="0.2">
      <c r="B272" s="110" t="s">
        <v>125</v>
      </c>
      <c r="C272" s="91">
        <f t="shared" ref="C272:N272" si="235">(C222/1000)*C249</f>
        <v>1159.76</v>
      </c>
      <c r="D272" s="91">
        <f t="shared" si="235"/>
        <v>911.24</v>
      </c>
      <c r="E272" s="91">
        <f t="shared" si="235"/>
        <v>977.88478000000009</v>
      </c>
      <c r="F272" s="91">
        <f t="shared" si="235"/>
        <v>1304.73</v>
      </c>
      <c r="G272" s="91">
        <f t="shared" si="235"/>
        <v>1366.8600000000001</v>
      </c>
      <c r="H272" s="91">
        <f t="shared" si="235"/>
        <v>1573.96</v>
      </c>
      <c r="I272" s="91">
        <f t="shared" si="235"/>
        <v>1967.45</v>
      </c>
      <c r="J272" s="91">
        <f t="shared" si="235"/>
        <v>1573.96</v>
      </c>
      <c r="K272" s="91">
        <f t="shared" si="235"/>
        <v>1152.7600199999988</v>
      </c>
      <c r="L272" s="91">
        <f t="shared" si="235"/>
        <v>1097.6300000000001</v>
      </c>
      <c r="M272" s="91">
        <f t="shared" si="235"/>
        <v>1097.6300000000001</v>
      </c>
      <c r="N272" s="91">
        <f t="shared" si="235"/>
        <v>1201.18</v>
      </c>
      <c r="O272" s="92">
        <f t="shared" si="216"/>
        <v>15385.0448</v>
      </c>
    </row>
    <row r="273" spans="2:15" x14ac:dyDescent="0.2">
      <c r="B273" s="110" t="s">
        <v>179</v>
      </c>
      <c r="C273" s="91">
        <f t="shared" ref="C273:N273" si="236">(C223/1000)*C249</f>
        <v>1118.3400000000001</v>
      </c>
      <c r="D273" s="91">
        <f t="shared" si="236"/>
        <v>890.53000000000009</v>
      </c>
      <c r="E273" s="91">
        <f t="shared" si="236"/>
        <v>969.58007000000009</v>
      </c>
      <c r="F273" s="91">
        <f t="shared" si="236"/>
        <v>1387.5700000000002</v>
      </c>
      <c r="G273" s="91">
        <f t="shared" si="236"/>
        <v>1449.7</v>
      </c>
      <c r="H273" s="91">
        <f t="shared" si="236"/>
        <v>1677.51</v>
      </c>
      <c r="I273" s="91">
        <f t="shared" si="236"/>
        <v>2091.71</v>
      </c>
      <c r="J273" s="91">
        <f t="shared" si="236"/>
        <v>1677.51</v>
      </c>
      <c r="K273" s="91">
        <f t="shared" si="236"/>
        <v>1205.0320599999989</v>
      </c>
      <c r="L273" s="91">
        <f t="shared" si="236"/>
        <v>1056.21</v>
      </c>
      <c r="M273" s="91">
        <f t="shared" si="236"/>
        <v>1056.21</v>
      </c>
      <c r="N273" s="91">
        <f t="shared" si="236"/>
        <v>1159.76</v>
      </c>
      <c r="O273" s="91">
        <f t="shared" si="216"/>
        <v>15739.662129999999</v>
      </c>
    </row>
    <row r="274" spans="2:15" x14ac:dyDescent="0.2">
      <c r="B274" s="60" t="s">
        <v>82</v>
      </c>
      <c r="C274" s="91">
        <f t="shared" ref="C274:N274" si="237">(C224/1000)*C249</f>
        <v>2236.6800000000003</v>
      </c>
      <c r="D274" s="91">
        <f t="shared" si="237"/>
        <v>1760.3500000000001</v>
      </c>
      <c r="E274" s="91">
        <f t="shared" si="237"/>
        <v>1928.34952</v>
      </c>
      <c r="F274" s="91">
        <f t="shared" si="237"/>
        <v>2112.42</v>
      </c>
      <c r="G274" s="91">
        <f t="shared" si="237"/>
        <v>2215.9700000000003</v>
      </c>
      <c r="H274" s="91">
        <f t="shared" si="237"/>
        <v>2547.33</v>
      </c>
      <c r="I274" s="91">
        <f t="shared" si="237"/>
        <v>3189.34</v>
      </c>
      <c r="J274" s="91">
        <f t="shared" si="237"/>
        <v>2547.33</v>
      </c>
      <c r="K274" s="91">
        <f t="shared" si="237"/>
        <v>1851.3083200000001</v>
      </c>
      <c r="L274" s="91">
        <f t="shared" si="237"/>
        <v>2091.71</v>
      </c>
      <c r="M274" s="91">
        <f t="shared" si="237"/>
        <v>2091.71</v>
      </c>
      <c r="N274" s="91">
        <f t="shared" si="237"/>
        <v>2298.81</v>
      </c>
      <c r="O274" s="92">
        <f t="shared" si="216"/>
        <v>26871.307840000001</v>
      </c>
    </row>
    <row r="275" spans="2:15" x14ac:dyDescent="0.2">
      <c r="B275" s="60" t="s">
        <v>138</v>
      </c>
      <c r="C275" s="91">
        <f t="shared" ref="C275:N275" si="238">(C225/1000)*C249</f>
        <v>1139.05</v>
      </c>
      <c r="D275" s="91">
        <f t="shared" si="238"/>
        <v>911.24</v>
      </c>
      <c r="E275" s="91">
        <f t="shared" si="238"/>
        <v>977.03567000000123</v>
      </c>
      <c r="F275" s="91">
        <f t="shared" si="238"/>
        <v>2236.6800000000003</v>
      </c>
      <c r="G275" s="91">
        <f t="shared" si="238"/>
        <v>2360.94</v>
      </c>
      <c r="H275" s="91">
        <f t="shared" si="238"/>
        <v>2713.01</v>
      </c>
      <c r="I275" s="91">
        <f t="shared" si="238"/>
        <v>3375.73</v>
      </c>
      <c r="J275" s="91">
        <f t="shared" si="238"/>
        <v>2713.01</v>
      </c>
      <c r="K275" s="91">
        <f t="shared" si="238"/>
        <v>1990.31384</v>
      </c>
      <c r="L275" s="91">
        <f t="shared" si="238"/>
        <v>1076.92</v>
      </c>
      <c r="M275" s="91">
        <f t="shared" si="238"/>
        <v>1076.92</v>
      </c>
      <c r="N275" s="91">
        <f t="shared" si="238"/>
        <v>1180.47</v>
      </c>
      <c r="O275" s="92">
        <f t="shared" si="216"/>
        <v>21751.319510000001</v>
      </c>
    </row>
    <row r="276" spans="2:15" x14ac:dyDescent="0.2">
      <c r="B276" s="60" t="s">
        <v>112</v>
      </c>
      <c r="C276" s="91">
        <f t="shared" ref="C276:N276" si="239">(C226/1000)*C249</f>
        <v>4887.5600000000004</v>
      </c>
      <c r="D276" s="91">
        <f t="shared" si="239"/>
        <v>3852.06</v>
      </c>
      <c r="E276" s="91">
        <f t="shared" si="239"/>
        <v>4209.8045399999955</v>
      </c>
      <c r="F276" s="91">
        <f t="shared" si="239"/>
        <v>5446.7300000000005</v>
      </c>
      <c r="G276" s="91">
        <f t="shared" si="239"/>
        <v>5715.96</v>
      </c>
      <c r="H276" s="91">
        <f t="shared" si="239"/>
        <v>6565.0700000000006</v>
      </c>
      <c r="I276" s="91">
        <f t="shared" si="239"/>
        <v>8201.16</v>
      </c>
      <c r="J276" s="91">
        <f t="shared" si="239"/>
        <v>6565.0700000000006</v>
      </c>
      <c r="K276" s="91">
        <f t="shared" si="239"/>
        <v>4814.8057699999999</v>
      </c>
      <c r="L276" s="91">
        <f t="shared" si="239"/>
        <v>4576.91</v>
      </c>
      <c r="M276" s="91">
        <f t="shared" si="239"/>
        <v>4576.91</v>
      </c>
      <c r="N276" s="91">
        <f t="shared" si="239"/>
        <v>5011.8200000000006</v>
      </c>
      <c r="O276" s="92">
        <f t="shared" si="216"/>
        <v>64423.860309999996</v>
      </c>
    </row>
    <row r="277" spans="2:15" x14ac:dyDescent="0.2">
      <c r="B277" s="60" t="s">
        <v>113</v>
      </c>
      <c r="C277" s="91">
        <f t="shared" ref="C277:N277" si="240">(C227/1000)*C249</f>
        <v>704.14</v>
      </c>
      <c r="D277" s="91">
        <f t="shared" si="240"/>
        <v>559.17000000000007</v>
      </c>
      <c r="E277" s="91">
        <f t="shared" si="240"/>
        <v>642.5691700000001</v>
      </c>
      <c r="F277" s="91">
        <f t="shared" si="240"/>
        <v>745.56000000000006</v>
      </c>
      <c r="G277" s="91">
        <f t="shared" si="240"/>
        <v>786.98</v>
      </c>
      <c r="H277" s="91">
        <f t="shared" si="240"/>
        <v>911.24</v>
      </c>
      <c r="I277" s="91">
        <f t="shared" si="240"/>
        <v>1139.05</v>
      </c>
      <c r="J277" s="91">
        <f t="shared" si="240"/>
        <v>911.24</v>
      </c>
      <c r="K277" s="91">
        <f t="shared" si="240"/>
        <v>674.98032000000057</v>
      </c>
      <c r="L277" s="91">
        <f t="shared" si="240"/>
        <v>662.72</v>
      </c>
      <c r="M277" s="91">
        <f t="shared" si="240"/>
        <v>662.72</v>
      </c>
      <c r="N277" s="91">
        <f t="shared" si="240"/>
        <v>724.85</v>
      </c>
      <c r="O277" s="92">
        <f t="shared" si="216"/>
        <v>9125.2194900000013</v>
      </c>
    </row>
    <row r="278" spans="2:15" x14ac:dyDescent="0.2">
      <c r="B278" s="60" t="s">
        <v>114</v>
      </c>
      <c r="C278" s="91">
        <f t="shared" ref="C278:N278" si="241">(C228/1000)*C249</f>
        <v>1988.16</v>
      </c>
      <c r="D278" s="91">
        <f t="shared" si="241"/>
        <v>1573.96</v>
      </c>
      <c r="E278" s="91">
        <f t="shared" si="241"/>
        <v>1718.68148</v>
      </c>
      <c r="F278" s="91">
        <f t="shared" si="241"/>
        <v>2008.8700000000001</v>
      </c>
      <c r="G278" s="91">
        <f t="shared" si="241"/>
        <v>2112.42</v>
      </c>
      <c r="H278" s="91">
        <f t="shared" si="241"/>
        <v>2423.0700000000002</v>
      </c>
      <c r="I278" s="91">
        <f t="shared" si="241"/>
        <v>3023.6600000000003</v>
      </c>
      <c r="J278" s="91">
        <f t="shared" si="241"/>
        <v>2423.0700000000002</v>
      </c>
      <c r="K278" s="91">
        <f t="shared" si="241"/>
        <v>1782.7996399999977</v>
      </c>
      <c r="L278" s="91">
        <f t="shared" si="241"/>
        <v>1884.6100000000001</v>
      </c>
      <c r="M278" s="91">
        <f t="shared" si="241"/>
        <v>1884.6100000000001</v>
      </c>
      <c r="N278" s="91">
        <f t="shared" si="241"/>
        <v>2050.29</v>
      </c>
      <c r="O278" s="92">
        <f t="shared" si="216"/>
        <v>24874.201119999998</v>
      </c>
    </row>
    <row r="279" spans="2:15" x14ac:dyDescent="0.2">
      <c r="B279" s="110" t="s">
        <v>192</v>
      </c>
      <c r="C279" s="91">
        <f t="shared" ref="C279:N279" si="242">(C229/1000)*C249</f>
        <v>1159.76</v>
      </c>
      <c r="D279" s="91">
        <f t="shared" si="242"/>
        <v>911.24</v>
      </c>
      <c r="E279" s="91">
        <f t="shared" si="242"/>
        <v>988.34333000000117</v>
      </c>
      <c r="F279" s="91">
        <f t="shared" si="242"/>
        <v>1491.1200000000001</v>
      </c>
      <c r="G279" s="91">
        <f t="shared" si="242"/>
        <v>1573.96</v>
      </c>
      <c r="H279" s="91">
        <f t="shared" si="242"/>
        <v>1801.77</v>
      </c>
      <c r="I279" s="91">
        <f t="shared" si="242"/>
        <v>2257.39</v>
      </c>
      <c r="J279" s="91">
        <f t="shared" si="242"/>
        <v>1801.77</v>
      </c>
      <c r="K279" s="91">
        <f t="shared" si="242"/>
        <v>1298.9726199999975</v>
      </c>
      <c r="L279" s="91">
        <f t="shared" si="242"/>
        <v>1097.6300000000001</v>
      </c>
      <c r="M279" s="91">
        <f t="shared" si="242"/>
        <v>1097.6300000000001</v>
      </c>
      <c r="N279" s="91">
        <f t="shared" si="242"/>
        <v>1180.47</v>
      </c>
      <c r="O279" s="92">
        <f t="shared" si="216"/>
        <v>16660.055950000002</v>
      </c>
    </row>
    <row r="280" spans="2:15" x14ac:dyDescent="0.2">
      <c r="B280" s="60" t="s">
        <v>139</v>
      </c>
      <c r="C280" s="91">
        <f>(C230/1000)*C277</f>
        <v>0</v>
      </c>
      <c r="D280" s="91">
        <v>0</v>
      </c>
      <c r="E280" s="91">
        <v>0</v>
      </c>
      <c r="F280" s="91">
        <v>0</v>
      </c>
      <c r="G280" s="91">
        <v>0</v>
      </c>
      <c r="H280" s="91">
        <v>0</v>
      </c>
      <c r="I280" s="91">
        <v>0</v>
      </c>
      <c r="J280" s="91">
        <v>0</v>
      </c>
      <c r="K280" s="91">
        <v>0</v>
      </c>
      <c r="L280" s="91">
        <v>0</v>
      </c>
      <c r="M280" s="91">
        <v>0</v>
      </c>
      <c r="N280" s="91">
        <v>0</v>
      </c>
      <c r="O280" s="92">
        <f t="shared" si="216"/>
        <v>0</v>
      </c>
    </row>
    <row r="281" spans="2:15" x14ac:dyDescent="0.2">
      <c r="B281" s="60" t="s">
        <v>140</v>
      </c>
      <c r="C281" s="91">
        <f t="shared" ref="C281:N281" si="243">(C231/1000)*C249</f>
        <v>5612.41</v>
      </c>
      <c r="D281" s="91">
        <f t="shared" si="243"/>
        <v>4431.9400000000005</v>
      </c>
      <c r="E281" s="91">
        <f t="shared" si="243"/>
        <v>4842.8263999999999</v>
      </c>
      <c r="F281" s="91">
        <f t="shared" si="243"/>
        <v>6647.91</v>
      </c>
      <c r="G281" s="91">
        <f t="shared" si="243"/>
        <v>6979.27</v>
      </c>
      <c r="H281" s="91">
        <f t="shared" si="243"/>
        <v>8014.77</v>
      </c>
      <c r="I281" s="91">
        <f t="shared" si="243"/>
        <v>10023.640000000001</v>
      </c>
      <c r="J281" s="91">
        <f t="shared" si="243"/>
        <v>8014.77</v>
      </c>
      <c r="K281" s="91">
        <f t="shared" si="243"/>
        <v>5897.0068200000005</v>
      </c>
      <c r="L281" s="91">
        <f t="shared" si="243"/>
        <v>5281.05</v>
      </c>
      <c r="M281" s="91">
        <f t="shared" si="243"/>
        <v>5281.05</v>
      </c>
      <c r="N281" s="91">
        <f t="shared" si="243"/>
        <v>5778.09</v>
      </c>
      <c r="O281" s="92">
        <f t="shared" si="216"/>
        <v>76804.733219999995</v>
      </c>
    </row>
    <row r="282" spans="2:15" x14ac:dyDescent="0.2">
      <c r="B282" s="110" t="s">
        <v>126</v>
      </c>
      <c r="C282" s="91">
        <f t="shared" ref="C282:N282" si="244">(C232/1000)*C249</f>
        <v>0</v>
      </c>
      <c r="D282" s="91">
        <f t="shared" si="244"/>
        <v>0</v>
      </c>
      <c r="E282" s="91">
        <f t="shared" si="244"/>
        <v>0</v>
      </c>
      <c r="F282" s="91">
        <f t="shared" si="244"/>
        <v>0</v>
      </c>
      <c r="G282" s="91">
        <f t="shared" si="244"/>
        <v>0</v>
      </c>
      <c r="H282" s="91">
        <f t="shared" si="244"/>
        <v>0</v>
      </c>
      <c r="I282" s="91">
        <f t="shared" si="244"/>
        <v>0</v>
      </c>
      <c r="J282" s="91">
        <f t="shared" si="244"/>
        <v>0</v>
      </c>
      <c r="K282" s="91">
        <f t="shared" si="244"/>
        <v>0</v>
      </c>
      <c r="L282" s="91">
        <f t="shared" si="244"/>
        <v>0</v>
      </c>
      <c r="M282" s="91">
        <f t="shared" si="244"/>
        <v>0</v>
      </c>
      <c r="N282" s="91">
        <f t="shared" si="244"/>
        <v>0</v>
      </c>
      <c r="O282" s="92">
        <f t="shared" si="216"/>
        <v>0</v>
      </c>
    </row>
    <row r="283" spans="2:15" x14ac:dyDescent="0.2">
      <c r="B283" s="60" t="s">
        <v>93</v>
      </c>
      <c r="C283" s="91">
        <f t="shared" ref="C283:N283" si="245">(C233/1000)*C249</f>
        <v>4908.2700000000004</v>
      </c>
      <c r="D283" s="91">
        <f t="shared" si="245"/>
        <v>3872.77</v>
      </c>
      <c r="E283" s="91">
        <f t="shared" si="245"/>
        <v>4221.8577599999999</v>
      </c>
      <c r="F283" s="91">
        <f t="shared" si="245"/>
        <v>5198.21</v>
      </c>
      <c r="G283" s="91">
        <f t="shared" si="245"/>
        <v>5446.7300000000005</v>
      </c>
      <c r="H283" s="91">
        <f t="shared" si="245"/>
        <v>6254.42</v>
      </c>
      <c r="I283" s="91">
        <f t="shared" si="245"/>
        <v>7828.38</v>
      </c>
      <c r="J283" s="91">
        <f t="shared" si="245"/>
        <v>6254.42</v>
      </c>
      <c r="K283" s="91">
        <f t="shared" si="245"/>
        <v>4579.5401699999948</v>
      </c>
      <c r="L283" s="91">
        <f t="shared" si="245"/>
        <v>4597.62</v>
      </c>
      <c r="M283" s="91">
        <f t="shared" si="245"/>
        <v>4597.62</v>
      </c>
      <c r="N283" s="91">
        <f t="shared" si="245"/>
        <v>5032.5300000000007</v>
      </c>
      <c r="O283" s="92">
        <f t="shared" si="216"/>
        <v>62792.367929999993</v>
      </c>
    </row>
    <row r="284" spans="2:15" x14ac:dyDescent="0.2">
      <c r="B284" s="60" t="s">
        <v>83</v>
      </c>
      <c r="C284" s="91">
        <f t="shared" ref="C284:N284" si="246">(C234/1000)*C249</f>
        <v>3934.9</v>
      </c>
      <c r="D284" s="91">
        <f t="shared" si="246"/>
        <v>3106.5</v>
      </c>
      <c r="E284" s="91">
        <f t="shared" si="246"/>
        <v>3383.3719900000001</v>
      </c>
      <c r="F284" s="91">
        <f t="shared" si="246"/>
        <v>4204.13</v>
      </c>
      <c r="G284" s="91">
        <f t="shared" si="246"/>
        <v>4390.5200000000004</v>
      </c>
      <c r="H284" s="91">
        <f t="shared" si="246"/>
        <v>5053.24</v>
      </c>
      <c r="I284" s="91">
        <f t="shared" si="246"/>
        <v>6316.55</v>
      </c>
      <c r="J284" s="91">
        <f t="shared" si="246"/>
        <v>5053.24</v>
      </c>
      <c r="K284" s="91">
        <f t="shared" si="246"/>
        <v>3730.4508799999999</v>
      </c>
      <c r="L284" s="91">
        <f t="shared" si="246"/>
        <v>3707.09</v>
      </c>
      <c r="M284" s="91">
        <f t="shared" si="246"/>
        <v>3707.09</v>
      </c>
      <c r="N284" s="91">
        <f t="shared" si="246"/>
        <v>4059.1600000000003</v>
      </c>
      <c r="O284" s="92">
        <f t="shared" si="216"/>
        <v>50646.242870000002</v>
      </c>
    </row>
    <row r="285" spans="2:15" x14ac:dyDescent="0.2">
      <c r="B285" s="72" t="s">
        <v>84</v>
      </c>
      <c r="C285" s="91">
        <f t="shared" ref="C285:N285" si="247">(C235/1000)*C249</f>
        <v>4639.04</v>
      </c>
      <c r="D285" s="91">
        <f t="shared" si="247"/>
        <v>3665.67</v>
      </c>
      <c r="E285" s="91">
        <f t="shared" si="247"/>
        <v>3988.0625700000005</v>
      </c>
      <c r="F285" s="91">
        <f t="shared" si="247"/>
        <v>4721.88</v>
      </c>
      <c r="G285" s="91">
        <f t="shared" si="247"/>
        <v>4949.6900000000005</v>
      </c>
      <c r="H285" s="91">
        <f t="shared" si="247"/>
        <v>5674.54</v>
      </c>
      <c r="I285" s="91">
        <f t="shared" si="247"/>
        <v>7103.5300000000007</v>
      </c>
      <c r="J285" s="91">
        <f t="shared" si="247"/>
        <v>5674.54</v>
      </c>
      <c r="K285" s="91">
        <f t="shared" si="247"/>
        <v>4170.1241800000007</v>
      </c>
      <c r="L285" s="91">
        <f t="shared" si="247"/>
        <v>4349.1000000000004</v>
      </c>
      <c r="M285" s="91">
        <f t="shared" si="247"/>
        <v>4349.1000000000004</v>
      </c>
      <c r="N285" s="91">
        <f t="shared" si="247"/>
        <v>4763.3</v>
      </c>
      <c r="O285" s="92">
        <f t="shared" si="216"/>
        <v>58048.57675</v>
      </c>
    </row>
    <row r="286" spans="2:15" x14ac:dyDescent="0.2">
      <c r="B286" s="60" t="s">
        <v>115</v>
      </c>
      <c r="C286" s="91">
        <f t="shared" ref="C286:N286" si="248">(C236/1000)*C249</f>
        <v>3106.5</v>
      </c>
      <c r="D286" s="91">
        <f t="shared" si="248"/>
        <v>2443.7800000000002</v>
      </c>
      <c r="E286" s="91">
        <f t="shared" si="248"/>
        <v>2647.2764600000028</v>
      </c>
      <c r="F286" s="91">
        <f t="shared" si="248"/>
        <v>3127.21</v>
      </c>
      <c r="G286" s="91">
        <f t="shared" si="248"/>
        <v>3292.8900000000003</v>
      </c>
      <c r="H286" s="91">
        <f t="shared" si="248"/>
        <v>3769.2200000000003</v>
      </c>
      <c r="I286" s="91">
        <f t="shared" si="248"/>
        <v>4721.88</v>
      </c>
      <c r="J286" s="91">
        <f t="shared" si="248"/>
        <v>3769.2200000000003</v>
      </c>
      <c r="K286" s="91">
        <f t="shared" si="248"/>
        <v>2786.0127500000003</v>
      </c>
      <c r="L286" s="91">
        <f t="shared" si="248"/>
        <v>2920.11</v>
      </c>
      <c r="M286" s="91">
        <f t="shared" si="248"/>
        <v>2920.11</v>
      </c>
      <c r="N286" s="91">
        <f t="shared" si="248"/>
        <v>3189.34</v>
      </c>
      <c r="O286" s="92">
        <f t="shared" si="216"/>
        <v>38693.549210000012</v>
      </c>
    </row>
    <row r="287" spans="2:15" x14ac:dyDescent="0.2">
      <c r="B287" s="72" t="s">
        <v>85</v>
      </c>
      <c r="C287" s="91">
        <f t="shared" ref="C287:N287" si="249">(C237/1000)*C249</f>
        <v>15366.820000000002</v>
      </c>
      <c r="D287" s="91">
        <f t="shared" si="249"/>
        <v>12136.060000000001</v>
      </c>
      <c r="E287" s="91">
        <f t="shared" si="249"/>
        <v>13240.317200000001</v>
      </c>
      <c r="F287" s="91">
        <f t="shared" si="249"/>
        <v>16857.940000000002</v>
      </c>
      <c r="G287" s="91">
        <f t="shared" si="249"/>
        <v>17665.63</v>
      </c>
      <c r="H287" s="91">
        <f t="shared" si="249"/>
        <v>20316.510000000002</v>
      </c>
      <c r="I287" s="91">
        <f t="shared" si="249"/>
        <v>25390.460000000003</v>
      </c>
      <c r="J287" s="91">
        <f t="shared" si="249"/>
        <v>20316.510000000002</v>
      </c>
      <c r="K287" s="91">
        <f t="shared" si="249"/>
        <v>14883.779960000002</v>
      </c>
      <c r="L287" s="91">
        <f t="shared" si="249"/>
        <v>14434.87</v>
      </c>
      <c r="M287" s="91">
        <f t="shared" si="249"/>
        <v>14434.87</v>
      </c>
      <c r="N287" s="91">
        <f t="shared" si="249"/>
        <v>15801.730000000001</v>
      </c>
      <c r="O287" s="92">
        <f t="shared" si="216"/>
        <v>200845.49716000003</v>
      </c>
    </row>
    <row r="288" spans="2:15" x14ac:dyDescent="0.2">
      <c r="B288" s="60" t="s">
        <v>120</v>
      </c>
      <c r="C288" s="91">
        <f>(C238/1000)*C249</f>
        <v>27751.4</v>
      </c>
      <c r="D288" s="91">
        <f t="shared" ref="D288:N288" si="250">(D238/1000)*D249</f>
        <v>21890.47</v>
      </c>
      <c r="E288" s="91">
        <f t="shared" si="250"/>
        <v>23865.706960000018</v>
      </c>
      <c r="F288" s="91">
        <f t="shared" si="250"/>
        <v>24665.61</v>
      </c>
      <c r="G288" s="91">
        <f t="shared" si="250"/>
        <v>25846.080000000002</v>
      </c>
      <c r="H288" s="91">
        <f t="shared" si="250"/>
        <v>29739.56</v>
      </c>
      <c r="I288" s="91">
        <f t="shared" si="250"/>
        <v>37174.450000000004</v>
      </c>
      <c r="J288" s="91">
        <f t="shared" si="250"/>
        <v>29739.56</v>
      </c>
      <c r="K288" s="91">
        <f t="shared" si="250"/>
        <v>21766.520650000002</v>
      </c>
      <c r="L288" s="91">
        <f t="shared" si="250"/>
        <v>26053.18</v>
      </c>
      <c r="M288" s="91">
        <f t="shared" si="250"/>
        <v>26053.18</v>
      </c>
      <c r="N288" s="91">
        <f t="shared" si="250"/>
        <v>28517.670000000002</v>
      </c>
      <c r="O288" s="92">
        <f t="shared" si="216"/>
        <v>323063.38761000003</v>
      </c>
    </row>
    <row r="289" spans="2:16" x14ac:dyDescent="0.2">
      <c r="B289" s="110" t="s">
        <v>173</v>
      </c>
      <c r="C289" s="91">
        <f>(C239/1000)*C249</f>
        <v>3789.9300000000003</v>
      </c>
      <c r="D289" s="91">
        <f t="shared" ref="D289:N289" si="251">(D239/1000)*D249</f>
        <v>2982.2400000000002</v>
      </c>
      <c r="E289" s="91">
        <f t="shared" si="251"/>
        <v>3266.7746900000002</v>
      </c>
      <c r="F289" s="91">
        <f t="shared" si="251"/>
        <v>3686.38</v>
      </c>
      <c r="G289" s="91">
        <f t="shared" si="251"/>
        <v>3872.77</v>
      </c>
      <c r="H289" s="91">
        <f t="shared" si="251"/>
        <v>4452.6500000000005</v>
      </c>
      <c r="I289" s="91">
        <f t="shared" si="251"/>
        <v>5570.99</v>
      </c>
      <c r="J289" s="91">
        <f t="shared" si="251"/>
        <v>4452.6500000000005</v>
      </c>
      <c r="K289" s="91">
        <f t="shared" si="251"/>
        <v>3261.16228</v>
      </c>
      <c r="L289" s="91">
        <f t="shared" si="251"/>
        <v>3541.4100000000003</v>
      </c>
      <c r="M289" s="91">
        <f t="shared" si="251"/>
        <v>3541.4100000000003</v>
      </c>
      <c r="N289" s="91">
        <f t="shared" si="251"/>
        <v>3893.48</v>
      </c>
      <c r="O289" s="92">
        <f t="shared" si="216"/>
        <v>46311.846970000013</v>
      </c>
    </row>
    <row r="290" spans="2:16" x14ac:dyDescent="0.2">
      <c r="B290" s="110" t="s">
        <v>172</v>
      </c>
      <c r="C290" s="91">
        <f>(C240/1000)*C249</f>
        <v>0</v>
      </c>
      <c r="D290" s="91">
        <f t="shared" ref="D290:N290" si="252">(D240/1000)*D249</f>
        <v>0</v>
      </c>
      <c r="E290" s="91">
        <f t="shared" si="252"/>
        <v>0</v>
      </c>
      <c r="F290" s="91">
        <f t="shared" si="252"/>
        <v>0</v>
      </c>
      <c r="G290" s="91">
        <f t="shared" si="252"/>
        <v>0</v>
      </c>
      <c r="H290" s="91">
        <f t="shared" si="252"/>
        <v>0</v>
      </c>
      <c r="I290" s="91">
        <f t="shared" si="252"/>
        <v>0</v>
      </c>
      <c r="J290" s="91">
        <f t="shared" si="252"/>
        <v>0</v>
      </c>
      <c r="K290" s="91">
        <f t="shared" si="252"/>
        <v>0</v>
      </c>
      <c r="L290" s="91">
        <f t="shared" si="252"/>
        <v>0</v>
      </c>
      <c r="M290" s="91">
        <f t="shared" si="252"/>
        <v>0</v>
      </c>
      <c r="N290" s="91">
        <f t="shared" si="252"/>
        <v>0</v>
      </c>
      <c r="O290" s="92">
        <f t="shared" si="216"/>
        <v>0</v>
      </c>
    </row>
    <row r="291" spans="2:16" x14ac:dyDescent="0.2">
      <c r="B291" s="60" t="s">
        <v>87</v>
      </c>
      <c r="C291" s="91">
        <f>(C241/1000)*C249</f>
        <v>3582.83</v>
      </c>
      <c r="D291" s="91">
        <f t="shared" ref="D291:N291" si="253">(D241/1000)*D249</f>
        <v>2837.27</v>
      </c>
      <c r="E291" s="91">
        <f t="shared" si="253"/>
        <v>3102.1301899999999</v>
      </c>
      <c r="F291" s="91">
        <f t="shared" si="253"/>
        <v>3603.54</v>
      </c>
      <c r="G291" s="91">
        <f t="shared" si="253"/>
        <v>3769.2200000000003</v>
      </c>
      <c r="H291" s="91">
        <f t="shared" si="253"/>
        <v>4349.1000000000004</v>
      </c>
      <c r="I291" s="91">
        <f t="shared" si="253"/>
        <v>5426.02</v>
      </c>
      <c r="J291" s="91">
        <f t="shared" si="253"/>
        <v>4349.1000000000004</v>
      </c>
      <c r="K291" s="91">
        <f t="shared" si="253"/>
        <v>3186.9376399999996</v>
      </c>
      <c r="L291" s="91">
        <f t="shared" si="253"/>
        <v>3375.73</v>
      </c>
      <c r="M291" s="91">
        <f t="shared" si="253"/>
        <v>3375.73</v>
      </c>
      <c r="N291" s="91">
        <f t="shared" si="253"/>
        <v>3686.38</v>
      </c>
      <c r="O291" s="92">
        <f t="shared" si="216"/>
        <v>44643.987830000005</v>
      </c>
    </row>
    <row r="292" spans="2:16" x14ac:dyDescent="0.2">
      <c r="B292" s="60" t="s">
        <v>94</v>
      </c>
      <c r="C292" s="91">
        <f>(C242/1000)*C249</f>
        <v>2278.1</v>
      </c>
      <c r="D292" s="91">
        <f t="shared" ref="D292:N292" si="254">(D242/1000)*D249</f>
        <v>1781.0600000000002</v>
      </c>
      <c r="E292" s="91">
        <f t="shared" si="254"/>
        <v>1947.0920699999999</v>
      </c>
      <c r="F292" s="91">
        <f t="shared" si="254"/>
        <v>2133.13</v>
      </c>
      <c r="G292" s="91">
        <f t="shared" si="254"/>
        <v>2236.6800000000003</v>
      </c>
      <c r="H292" s="91">
        <f t="shared" si="254"/>
        <v>2588.75</v>
      </c>
      <c r="I292" s="91">
        <f t="shared" si="254"/>
        <v>3230.76</v>
      </c>
      <c r="J292" s="91">
        <f t="shared" si="254"/>
        <v>2588.75</v>
      </c>
      <c r="K292" s="91">
        <f t="shared" si="254"/>
        <v>1880.4680000000001</v>
      </c>
      <c r="L292" s="91">
        <f t="shared" si="254"/>
        <v>2133.13</v>
      </c>
      <c r="M292" s="91">
        <f t="shared" si="254"/>
        <v>2133.13</v>
      </c>
      <c r="N292" s="91">
        <f t="shared" si="254"/>
        <v>2340.23</v>
      </c>
      <c r="O292" s="92">
        <f t="shared" si="216"/>
        <v>27271.280070000004</v>
      </c>
    </row>
    <row r="293" spans="2:16" x14ac:dyDescent="0.2">
      <c r="B293" s="60" t="s">
        <v>141</v>
      </c>
      <c r="C293" s="121">
        <f>(C243/1000)*C249</f>
        <v>2215.9700000000003</v>
      </c>
      <c r="D293" s="121">
        <f t="shared" ref="D293:N293" si="255">(D243/1000)*D249</f>
        <v>1760.3500000000001</v>
      </c>
      <c r="E293" s="121">
        <f t="shared" si="255"/>
        <v>1915.6335800000024</v>
      </c>
      <c r="F293" s="121">
        <f t="shared" si="255"/>
        <v>2360.94</v>
      </c>
      <c r="G293" s="121">
        <f t="shared" si="255"/>
        <v>2485.2000000000003</v>
      </c>
      <c r="H293" s="121">
        <f t="shared" si="255"/>
        <v>2857.98</v>
      </c>
      <c r="I293" s="121">
        <f t="shared" si="255"/>
        <v>3562.1200000000003</v>
      </c>
      <c r="J293" s="121">
        <f t="shared" si="255"/>
        <v>2857.98</v>
      </c>
      <c r="K293" s="121">
        <f t="shared" si="255"/>
        <v>2100.3667800000003</v>
      </c>
      <c r="L293" s="121">
        <f t="shared" si="255"/>
        <v>2091.71</v>
      </c>
      <c r="M293" s="121">
        <f t="shared" si="255"/>
        <v>2091.71</v>
      </c>
      <c r="N293" s="121">
        <f t="shared" si="255"/>
        <v>2278.1</v>
      </c>
      <c r="O293" s="122">
        <f t="shared" si="216"/>
        <v>28578.060359999999</v>
      </c>
    </row>
    <row r="294" spans="2:16" ht="13.5" customHeight="1" x14ac:dyDescent="0.2">
      <c r="B294" s="110" t="s">
        <v>127</v>
      </c>
      <c r="C294" s="121">
        <f>(C244/1000)*C249</f>
        <v>559.17000000000007</v>
      </c>
      <c r="D294" s="121">
        <f t="shared" ref="D294:N294" si="256">(D244/1000)*D249</f>
        <v>434.91</v>
      </c>
      <c r="E294" s="121">
        <f t="shared" si="256"/>
        <v>487.18204000000003</v>
      </c>
      <c r="F294" s="121">
        <f t="shared" si="256"/>
        <v>579.88</v>
      </c>
      <c r="G294" s="121">
        <f t="shared" si="256"/>
        <v>600.59</v>
      </c>
      <c r="H294" s="121">
        <f t="shared" si="256"/>
        <v>704.14</v>
      </c>
      <c r="I294" s="121">
        <f t="shared" si="256"/>
        <v>869.82</v>
      </c>
      <c r="J294" s="121">
        <f t="shared" si="256"/>
        <v>704.14</v>
      </c>
      <c r="K294" s="121">
        <f t="shared" si="256"/>
        <v>495.65242999999941</v>
      </c>
      <c r="L294" s="121">
        <f t="shared" si="256"/>
        <v>517.75</v>
      </c>
      <c r="M294" s="121">
        <f t="shared" si="256"/>
        <v>517.75</v>
      </c>
      <c r="N294" s="121">
        <f t="shared" si="256"/>
        <v>579.88</v>
      </c>
      <c r="O294" s="122">
        <f t="shared" si="216"/>
        <v>7050.8644699999995</v>
      </c>
    </row>
    <row r="295" spans="2:16" ht="13.5" customHeight="1" x14ac:dyDescent="0.2">
      <c r="B295" s="110" t="s">
        <v>88</v>
      </c>
      <c r="C295" s="121">
        <f>(C245/1000)*C249</f>
        <v>4846.1400000000003</v>
      </c>
      <c r="D295" s="121">
        <f t="shared" ref="D295:N295" si="257">(D245/1000)*D249</f>
        <v>3831.3500000000004</v>
      </c>
      <c r="E295" s="121">
        <f t="shared" si="257"/>
        <v>4152.83133</v>
      </c>
      <c r="F295" s="121">
        <f t="shared" si="257"/>
        <v>4763.3</v>
      </c>
      <c r="G295" s="121">
        <f t="shared" si="257"/>
        <v>4991.1100000000006</v>
      </c>
      <c r="H295" s="121">
        <f t="shared" si="257"/>
        <v>5757.38</v>
      </c>
      <c r="I295" s="121">
        <f t="shared" si="257"/>
        <v>7186.37</v>
      </c>
      <c r="J295" s="121">
        <f t="shared" si="257"/>
        <v>5757.38</v>
      </c>
      <c r="K295" s="121">
        <f t="shared" si="257"/>
        <v>4217.3015599999999</v>
      </c>
      <c r="L295" s="121">
        <f t="shared" si="257"/>
        <v>4556.2</v>
      </c>
      <c r="M295" s="121">
        <f t="shared" si="257"/>
        <v>4556.2</v>
      </c>
      <c r="N295" s="121">
        <f t="shared" si="257"/>
        <v>4970.4000000000005</v>
      </c>
      <c r="O295" s="122">
        <f t="shared" si="216"/>
        <v>59585.962889999995</v>
      </c>
    </row>
    <row r="296" spans="2:16" ht="13.5" customHeight="1" x14ac:dyDescent="0.2">
      <c r="B296" s="110" t="s">
        <v>89</v>
      </c>
      <c r="C296" s="93">
        <f>(C246/1000)*C249</f>
        <v>0</v>
      </c>
      <c r="D296" s="93">
        <f t="shared" ref="D296:N296" si="258">(D246/1000)*D249</f>
        <v>0</v>
      </c>
      <c r="E296" s="93">
        <f t="shared" si="258"/>
        <v>0</v>
      </c>
      <c r="F296" s="93">
        <f t="shared" si="258"/>
        <v>0</v>
      </c>
      <c r="G296" s="93">
        <f t="shared" si="258"/>
        <v>0</v>
      </c>
      <c r="H296" s="93">
        <f t="shared" si="258"/>
        <v>0</v>
      </c>
      <c r="I296" s="93">
        <f t="shared" si="258"/>
        <v>0</v>
      </c>
      <c r="J296" s="93">
        <f t="shared" si="258"/>
        <v>0</v>
      </c>
      <c r="K296" s="93">
        <f t="shared" si="258"/>
        <v>0</v>
      </c>
      <c r="L296" s="93">
        <f t="shared" si="258"/>
        <v>0</v>
      </c>
      <c r="M296" s="93">
        <f t="shared" si="258"/>
        <v>0</v>
      </c>
      <c r="N296" s="93">
        <f t="shared" si="258"/>
        <v>0</v>
      </c>
      <c r="O296" s="94">
        <f t="shared" si="216"/>
        <v>0</v>
      </c>
    </row>
    <row r="297" spans="2:16" x14ac:dyDescent="0.2">
      <c r="B297" s="60" t="s">
        <v>143</v>
      </c>
      <c r="C297" s="69">
        <f>SUM(C252:C296)</f>
        <v>169097.15000000002</v>
      </c>
      <c r="D297" s="69">
        <f t="shared" ref="D297:O297" si="259">SUM(D252:D296)</f>
        <v>133455.24000000005</v>
      </c>
      <c r="E297" s="69">
        <f t="shared" si="259"/>
        <v>145428.25017000004</v>
      </c>
      <c r="F297" s="69">
        <f t="shared" si="259"/>
        <v>174585.30000000002</v>
      </c>
      <c r="G297" s="69">
        <f t="shared" si="259"/>
        <v>182993.56</v>
      </c>
      <c r="H297" s="69">
        <f t="shared" si="259"/>
        <v>210496.44000000009</v>
      </c>
      <c r="I297" s="69">
        <f t="shared" si="259"/>
        <v>263058.42000000004</v>
      </c>
      <c r="J297" s="69">
        <f t="shared" si="259"/>
        <v>210496.44000000009</v>
      </c>
      <c r="K297" s="69">
        <f t="shared" si="259"/>
        <v>154342.24836999993</v>
      </c>
      <c r="L297" s="69">
        <f t="shared" si="259"/>
        <v>158824.99000000005</v>
      </c>
      <c r="M297" s="69">
        <f t="shared" si="259"/>
        <v>158824.99000000005</v>
      </c>
      <c r="N297" s="69">
        <f t="shared" si="259"/>
        <v>173819.03000000003</v>
      </c>
      <c r="O297" s="69">
        <f t="shared" si="259"/>
        <v>2135422.0585400001</v>
      </c>
      <c r="P297" s="69"/>
    </row>
    <row r="298" spans="2:16" x14ac:dyDescent="0.2">
      <c r="B298" s="41"/>
    </row>
    <row r="299" spans="2:16" x14ac:dyDescent="0.2">
      <c r="B299" s="63" t="s">
        <v>154</v>
      </c>
      <c r="C299" s="60"/>
      <c r="D299" s="60"/>
      <c r="E299" s="60"/>
      <c r="F299" s="61"/>
      <c r="G299" s="62"/>
      <c r="H299" s="62"/>
      <c r="I299" s="62"/>
      <c r="J299" s="62"/>
      <c r="K299" s="62"/>
      <c r="L299" s="62"/>
      <c r="M299" s="62"/>
      <c r="N299" s="62"/>
      <c r="O299" s="62"/>
    </row>
    <row r="300" spans="2:16" x14ac:dyDescent="0.2">
      <c r="B300" s="106" t="s">
        <v>118</v>
      </c>
      <c r="C300" s="86"/>
      <c r="D300" s="86"/>
      <c r="E300" s="86"/>
      <c r="F300" s="87"/>
      <c r="G300" s="86"/>
      <c r="H300" s="86"/>
      <c r="I300" s="86"/>
      <c r="J300" s="86"/>
      <c r="K300" s="86"/>
      <c r="L300" s="86"/>
      <c r="M300" s="86"/>
      <c r="N300" s="86"/>
      <c r="O300" s="67">
        <f>SUM(C300:N300)</f>
        <v>0</v>
      </c>
    </row>
    <row r="301" spans="2:16" x14ac:dyDescent="0.2">
      <c r="B301" s="60" t="s">
        <v>105</v>
      </c>
      <c r="C301" s="86">
        <f>'[3]Winter kWh'!$N$11</f>
        <v>16597.419999999998</v>
      </c>
      <c r="D301" s="86">
        <f>'[3]Winter kWh'!$Q$11</f>
        <v>13571.298000000003</v>
      </c>
      <c r="E301" s="86">
        <f>'[3]Winter kWh'!$T$11</f>
        <v>13820.445000000007</v>
      </c>
      <c r="F301" s="87">
        <f>'[3]Summer kWh'!$E$11</f>
        <v>16933.460000000006</v>
      </c>
      <c r="G301" s="87">
        <f>'[3]Summer kWh'!$H$11</f>
        <v>17327.53</v>
      </c>
      <c r="H301" s="87">
        <f>'[3]Summer kWh'!$K$11</f>
        <v>20193.760000000009</v>
      </c>
      <c r="I301" s="87">
        <f>'[3]Summer kWh'!$N$11</f>
        <v>25242.200000000012</v>
      </c>
      <c r="J301" s="87">
        <f>'[3]Summer kWh'!$Q$11</f>
        <v>20193.760000000009</v>
      </c>
      <c r="K301" s="87">
        <f>'[3]Summer kWh'!$T$11</f>
        <v>16213.29000000011</v>
      </c>
      <c r="L301" s="86">
        <f>'[3]Winter kWh'!$E$11</f>
        <v>15510.910999999993</v>
      </c>
      <c r="M301" s="86">
        <f>'[3]Winter kWh'!$H$11</f>
        <v>15510.910999999993</v>
      </c>
      <c r="N301" s="86">
        <f>'[3]Winter kWh'!$K$11</f>
        <v>17364.014999999999</v>
      </c>
      <c r="O301" s="67">
        <f t="shared" ref="O301:O344" si="260">SUM(C301:N301)</f>
        <v>208479.00000000017</v>
      </c>
    </row>
    <row r="302" spans="2:16" x14ac:dyDescent="0.2">
      <c r="B302" s="72" t="s">
        <v>72</v>
      </c>
      <c r="C302" s="86">
        <f>'[4]Winter kWh'!$N$13</f>
        <v>0</v>
      </c>
      <c r="D302" s="86">
        <f>'[4]Winter kWh'!$Q$13</f>
        <v>0</v>
      </c>
      <c r="E302" s="86">
        <f>'[4]Winter kWh'!$T$13</f>
        <v>0</v>
      </c>
      <c r="F302" s="87">
        <f>'[4]Summer kWh'!$E$13</f>
        <v>0</v>
      </c>
      <c r="G302" s="87">
        <f>'[4]Summer kWh'!$H$13</f>
        <v>0</v>
      </c>
      <c r="H302" s="87">
        <f>'[4]Summer kWh'!$K$13</f>
        <v>0</v>
      </c>
      <c r="I302" s="87">
        <f>'[4]Summer kWh'!$N$13</f>
        <v>0</v>
      </c>
      <c r="J302" s="87">
        <f>'[4]Summer kWh'!$Q$13</f>
        <v>0</v>
      </c>
      <c r="K302" s="87">
        <f>'[4]Summer kWh'!$T$13</f>
        <v>0</v>
      </c>
      <c r="L302" s="86">
        <f>'[4]Winter kWh'!$E$13</f>
        <v>0</v>
      </c>
      <c r="M302" s="86">
        <f>'[4]Winter kWh'!$H$13</f>
        <v>0</v>
      </c>
      <c r="N302" s="86">
        <f>'[4]Winter kWh'!$K$13</f>
        <v>0</v>
      </c>
      <c r="O302" s="67">
        <f t="shared" si="260"/>
        <v>0</v>
      </c>
    </row>
    <row r="303" spans="2:16" x14ac:dyDescent="0.2">
      <c r="B303" s="60" t="s">
        <v>106</v>
      </c>
      <c r="C303" s="86">
        <f>'[3]Winter kWh'!$N$15</f>
        <v>56092.360000000015</v>
      </c>
      <c r="D303" s="86">
        <f>'[3]Winter kWh'!$Q$15</f>
        <v>44195.084000000003</v>
      </c>
      <c r="E303" s="86">
        <f>'[3]Winter kWh'!$T$15</f>
        <v>47693.31</v>
      </c>
      <c r="F303" s="87">
        <f>'[3]Summer kWh'!$E$15</f>
        <v>56305.386000000028</v>
      </c>
      <c r="G303" s="87">
        <f>'[3]Summer kWh'!$H$15</f>
        <v>58867.972999999998</v>
      </c>
      <c r="H303" s="87">
        <f>'[3]Summer kWh'!$K$15</f>
        <v>68573.616000000038</v>
      </c>
      <c r="I303" s="87">
        <f>'[3]Summer kWh'!$N$15</f>
        <v>84967.020000000019</v>
      </c>
      <c r="J303" s="87">
        <f>'[3]Summer kWh'!$Q$15</f>
        <v>68573.616000000038</v>
      </c>
      <c r="K303" s="87">
        <f>'[3]Summer kWh'!$T$15</f>
        <v>49663.388999999996</v>
      </c>
      <c r="L303" s="86">
        <f>'[3]Winter kWh'!$E$15</f>
        <v>52858.937999999995</v>
      </c>
      <c r="M303" s="86">
        <f>'[3]Winter kWh'!$H$15</f>
        <v>52858.937999999995</v>
      </c>
      <c r="N303" s="86">
        <f>'[3]Winter kWh'!$K$15</f>
        <v>57289.369999999995</v>
      </c>
      <c r="O303" s="67">
        <f t="shared" si="260"/>
        <v>697939</v>
      </c>
    </row>
    <row r="304" spans="2:16" x14ac:dyDescent="0.2">
      <c r="B304" s="60" t="s">
        <v>107</v>
      </c>
      <c r="C304" s="86">
        <f>'[3]Winter kWh'!$N$17</f>
        <v>45131.960000000021</v>
      </c>
      <c r="D304" s="86">
        <f>'[3]Winter kWh'!$Q$17</f>
        <v>35626.324000000022</v>
      </c>
      <c r="E304" s="86">
        <f>'[3]Winter kWh'!$T$17</f>
        <v>38467.409999999974</v>
      </c>
      <c r="F304" s="87">
        <f>'[3]Summer kWh'!$E$17</f>
        <v>45435.826000000001</v>
      </c>
      <c r="G304" s="87">
        <f>'[3]Summer kWh'!$H$17</f>
        <v>48244.392999999982</v>
      </c>
      <c r="H304" s="87">
        <f>'[3]Summer kWh'!$K$17</f>
        <v>54758.256000000052</v>
      </c>
      <c r="I304" s="87">
        <f>'[3]Summer kWh'!$N$17</f>
        <v>68697.819999999949</v>
      </c>
      <c r="J304" s="87">
        <f>'[3]Summer kWh'!$Q$17</f>
        <v>54758.256000000052</v>
      </c>
      <c r="K304" s="87">
        <f>'[3]Summer kWh'!$T$17</f>
        <v>42052.448999999964</v>
      </c>
      <c r="L304" s="86">
        <f>'[3]Winter kWh'!$E$17</f>
        <v>42696.117999999959</v>
      </c>
      <c r="M304" s="86">
        <f>'[3]Winter kWh'!$H$17</f>
        <v>42696.117999999959</v>
      </c>
      <c r="N304" s="86">
        <f>'[3]Winter kWh'!$K$17</f>
        <v>46330.070000000007</v>
      </c>
      <c r="O304" s="67">
        <f t="shared" si="260"/>
        <v>564895</v>
      </c>
    </row>
    <row r="305" spans="2:15" x14ac:dyDescent="0.2">
      <c r="B305" s="60" t="s">
        <v>73</v>
      </c>
      <c r="C305" s="86">
        <f>'[4]Winter kWh'!$N$19</f>
        <v>0</v>
      </c>
      <c r="D305" s="86">
        <f>'[4]Winter kWh'!$Q$19</f>
        <v>0</v>
      </c>
      <c r="E305" s="86">
        <f>'[4]Winter kWh'!$T$19</f>
        <v>0</v>
      </c>
      <c r="F305" s="87">
        <f>'[4]Summer kWh'!$E$19</f>
        <v>0</v>
      </c>
      <c r="G305" s="87">
        <f>'[4]Summer kWh'!$H$19</f>
        <v>0</v>
      </c>
      <c r="H305" s="87">
        <f>'[4]Summer kWh'!$K$19</f>
        <v>0</v>
      </c>
      <c r="I305" s="87">
        <f>'[4]Summer kWh'!$N$19</f>
        <v>0</v>
      </c>
      <c r="J305" s="87">
        <f>'[4]Summer kWh'!$Q$19</f>
        <v>0</v>
      </c>
      <c r="K305" s="87">
        <f>'[4]Summer kWh'!$T$19</f>
        <v>0</v>
      </c>
      <c r="L305" s="86">
        <f>'[4]Winter kWh'!$E$19</f>
        <v>0</v>
      </c>
      <c r="M305" s="86">
        <f>'[4]Winter kWh'!$H$19</f>
        <v>0</v>
      </c>
      <c r="N305" s="86">
        <f>'[4]Winter kWh'!$K$19</f>
        <v>0</v>
      </c>
      <c r="O305" s="67">
        <f t="shared" si="260"/>
        <v>0</v>
      </c>
    </row>
    <row r="306" spans="2:15" x14ac:dyDescent="0.2">
      <c r="B306" s="60" t="s">
        <v>108</v>
      </c>
      <c r="C306" s="86">
        <f>'[3]Winter kWh'!$N$21</f>
        <v>13490.160000000003</v>
      </c>
      <c r="D306" s="86">
        <f>'[3]Winter kWh'!$Q$21</f>
        <v>10408.904000000002</v>
      </c>
      <c r="E306" s="86">
        <f>'[3]Winter kWh'!$T$21</f>
        <v>12139.86</v>
      </c>
      <c r="F306" s="87">
        <f>'[3]Summer kWh'!$E$21</f>
        <v>13708.134000000005</v>
      </c>
      <c r="G306" s="87">
        <f>'[3]Summer kWh'!$H$21</f>
        <v>14728.387000000002</v>
      </c>
      <c r="H306" s="87">
        <f>'[3]Summer kWh'!$K$21</f>
        <v>16223.504000000001</v>
      </c>
      <c r="I306" s="87">
        <f>'[3]Summer kWh'!$N$21</f>
        <v>20779.379999999997</v>
      </c>
      <c r="J306" s="87">
        <f>'[3]Summer kWh'!$Q$21</f>
        <v>16223.504000000001</v>
      </c>
      <c r="K306" s="87">
        <f>'[3]Summer kWh'!$T$21</f>
        <v>13339.091</v>
      </c>
      <c r="L306" s="86">
        <f>'[3]Winter kWh'!$E$21</f>
        <v>12782.428</v>
      </c>
      <c r="M306" s="86">
        <f>'[3]Winter kWh'!$H$21</f>
        <v>12782.428</v>
      </c>
      <c r="N306" s="86">
        <f>'[3]Winter kWh'!$K$21</f>
        <v>14448.220000000001</v>
      </c>
      <c r="O306" s="67">
        <f t="shared" si="260"/>
        <v>171054.00000000003</v>
      </c>
    </row>
    <row r="307" spans="2:15" x14ac:dyDescent="0.2">
      <c r="B307" s="60" t="s">
        <v>74</v>
      </c>
      <c r="C307" s="86">
        <f>'[4]Winter kWh'!$N$23</f>
        <v>0</v>
      </c>
      <c r="D307" s="86">
        <f>'[4]Winter kWh'!$Q$23</f>
        <v>0</v>
      </c>
      <c r="E307" s="86">
        <f>'[4]Winter kWh'!$T$23</f>
        <v>0</v>
      </c>
      <c r="F307" s="87">
        <f>'[4]Summer kWh'!$E$23</f>
        <v>0</v>
      </c>
      <c r="G307" s="87">
        <f>'[4]Summer kWh'!$H$23</f>
        <v>0</v>
      </c>
      <c r="H307" s="87">
        <f>'[4]Summer kWh'!$K$23</f>
        <v>0</v>
      </c>
      <c r="I307" s="87">
        <f>'[4]Summer kWh'!$N$23</f>
        <v>0</v>
      </c>
      <c r="J307" s="87">
        <f>'[4]Summer kWh'!$Q$23</f>
        <v>0</v>
      </c>
      <c r="K307" s="87">
        <f>'[4]Summer kWh'!$T$23</f>
        <v>0</v>
      </c>
      <c r="L307" s="86">
        <f>'[4]Winter kWh'!$E$23</f>
        <v>0</v>
      </c>
      <c r="M307" s="86">
        <f>'[4]Winter kWh'!$H$23</f>
        <v>0</v>
      </c>
      <c r="N307" s="86">
        <f>'[4]Winter kWh'!$K$23</f>
        <v>0</v>
      </c>
      <c r="O307" s="67">
        <f t="shared" si="260"/>
        <v>0</v>
      </c>
    </row>
    <row r="308" spans="2:15" x14ac:dyDescent="0.2">
      <c r="B308" s="110" t="s">
        <v>182</v>
      </c>
      <c r="C308" s="86">
        <v>0</v>
      </c>
      <c r="D308" s="86">
        <v>0</v>
      </c>
      <c r="E308" s="86">
        <v>0</v>
      </c>
      <c r="F308" s="86">
        <v>0</v>
      </c>
      <c r="G308" s="86">
        <v>0</v>
      </c>
      <c r="H308" s="86">
        <v>0</v>
      </c>
      <c r="I308" s="86">
        <v>0</v>
      </c>
      <c r="J308" s="86">
        <v>0</v>
      </c>
      <c r="K308" s="86">
        <v>0</v>
      </c>
      <c r="L308" s="86">
        <v>0</v>
      </c>
      <c r="M308" s="86">
        <v>0</v>
      </c>
      <c r="N308" s="86">
        <v>0</v>
      </c>
      <c r="O308" s="67">
        <f t="shared" si="260"/>
        <v>0</v>
      </c>
    </row>
    <row r="309" spans="2:15" x14ac:dyDescent="0.2">
      <c r="B309" s="60" t="s">
        <v>123</v>
      </c>
      <c r="C309" s="86">
        <f>'[3]Winter kWh'!$N$27</f>
        <v>18692.140000000014</v>
      </c>
      <c r="D309" s="86">
        <f>'[3]Winter kWh'!$Q$27</f>
        <v>15190.466000000015</v>
      </c>
      <c r="E309" s="86">
        <f>'[3]Winter kWh'!$T$27</f>
        <v>15046.565000000002</v>
      </c>
      <c r="F309" s="87">
        <f>'[3]Summer kWh'!$E$27</f>
        <v>19009.858000000007</v>
      </c>
      <c r="G309" s="87">
        <f>'[3]Summer kWh'!$H$27</f>
        <v>19126.769</v>
      </c>
      <c r="H309" s="87">
        <f>'[3]Summer kWh'!$K$27</f>
        <v>22368.04800000001</v>
      </c>
      <c r="I309" s="87">
        <f>'[3]Summer kWh'!$N$27</f>
        <v>27960.059999999998</v>
      </c>
      <c r="J309" s="87">
        <f>'[3]Summer kWh'!$Q$27</f>
        <v>22368.04800000001</v>
      </c>
      <c r="K309" s="87">
        <f>'[3]Summer kWh'!$T$27</f>
        <v>15995.217000000004</v>
      </c>
      <c r="L309" s="86">
        <f>'[3]Winter kWh'!$E$27</f>
        <v>17994.286999999982</v>
      </c>
      <c r="M309" s="86">
        <f>'[3]Winter kWh'!$H$27</f>
        <v>17994.286999999982</v>
      </c>
      <c r="N309" s="86">
        <f>'[3]Winter kWh'!$K$27</f>
        <v>19100.255000000005</v>
      </c>
      <c r="O309" s="67">
        <f t="shared" si="260"/>
        <v>230846.00000000003</v>
      </c>
    </row>
    <row r="310" spans="2:15" x14ac:dyDescent="0.2">
      <c r="B310" s="60" t="s">
        <v>109</v>
      </c>
      <c r="C310" s="86">
        <f>'[3]Winter kWh'!$N$29</f>
        <v>50011.200000000012</v>
      </c>
      <c r="D310" s="86">
        <f>'[3]Winter kWh'!$Q$29</f>
        <v>39253.280000000028</v>
      </c>
      <c r="E310" s="86">
        <f>'[3]Winter kWh'!$T$29</f>
        <v>43154.200000000012</v>
      </c>
      <c r="F310" s="87">
        <f>'[3]Summer kWh'!$E$29</f>
        <v>50059.780000000028</v>
      </c>
      <c r="G310" s="87">
        <f>'[3]Summer kWh'!$H$29</f>
        <v>53124.289999999979</v>
      </c>
      <c r="H310" s="87">
        <f>'[3]Summer kWh'!$K$29</f>
        <v>60907.680000000051</v>
      </c>
      <c r="I310" s="87">
        <f>'[3]Summer kWh'!$N$29</f>
        <v>75884.599999999977</v>
      </c>
      <c r="J310" s="87">
        <f>'[3]Summer kWh'!$Q$29</f>
        <v>60907.680000000051</v>
      </c>
      <c r="K310" s="87">
        <f>'[3]Summer kWh'!$T$29</f>
        <v>44840.969999999972</v>
      </c>
      <c r="L310" s="86">
        <f>'[3]Winter kWh'!$E$29</f>
        <v>46554.959999999963</v>
      </c>
      <c r="M310" s="86">
        <f>'[3]Winter kWh'!$H$29</f>
        <v>46554.959999999963</v>
      </c>
      <c r="N310" s="86">
        <f>'[3]Winter kWh'!$K$29</f>
        <v>51400.400000000023</v>
      </c>
      <c r="O310" s="67">
        <f t="shared" si="260"/>
        <v>622654.00000000012</v>
      </c>
    </row>
    <row r="311" spans="2:15" x14ac:dyDescent="0.2">
      <c r="B311" s="110" t="s">
        <v>76</v>
      </c>
      <c r="C311" s="86">
        <f>'[4]Winter kWh'!$N$29</f>
        <v>0</v>
      </c>
      <c r="D311" s="86">
        <f>'[4]Winter kWh'!$Q$29</f>
        <v>0</v>
      </c>
      <c r="E311" s="86">
        <f>'[4]Winter kWh'!$T$29</f>
        <v>0</v>
      </c>
      <c r="F311" s="87">
        <f>'[4]Summer kWh'!$E$29</f>
        <v>0</v>
      </c>
      <c r="G311" s="87">
        <f>'[4]Summer kWh'!$H$29</f>
        <v>0</v>
      </c>
      <c r="H311" s="87">
        <f>'[4]Summer kWh'!$K$29</f>
        <v>0</v>
      </c>
      <c r="I311" s="87">
        <f>'[4]Summer kWh'!$N$29</f>
        <v>0</v>
      </c>
      <c r="J311" s="87">
        <f>'[4]Summer kWh'!$Q$29</f>
        <v>0</v>
      </c>
      <c r="K311" s="87">
        <f>'[4]Summer kWh'!$T$29</f>
        <v>0</v>
      </c>
      <c r="L311" s="86">
        <f>'[4]Winter kWh'!$E$29</f>
        <v>0</v>
      </c>
      <c r="M311" s="86">
        <f>'[4]Winter kWh'!$H$29</f>
        <v>0</v>
      </c>
      <c r="N311" s="86">
        <f>'[4]Winter kWh'!$K$29</f>
        <v>0</v>
      </c>
      <c r="O311" s="67">
        <f t="shared" si="260"/>
        <v>0</v>
      </c>
    </row>
    <row r="312" spans="2:15" x14ac:dyDescent="0.2">
      <c r="B312" s="110" t="s">
        <v>124</v>
      </c>
      <c r="C312" s="86">
        <v>0</v>
      </c>
      <c r="D312" s="86">
        <v>0</v>
      </c>
      <c r="E312" s="86">
        <v>0</v>
      </c>
      <c r="F312" s="86">
        <v>0</v>
      </c>
      <c r="G312" s="86">
        <v>0</v>
      </c>
      <c r="H312" s="86">
        <v>0</v>
      </c>
      <c r="I312" s="86">
        <v>0</v>
      </c>
      <c r="J312" s="86">
        <v>0</v>
      </c>
      <c r="K312" s="86">
        <v>0</v>
      </c>
      <c r="L312" s="86">
        <v>0</v>
      </c>
      <c r="M312" s="86">
        <v>0</v>
      </c>
      <c r="N312" s="86">
        <v>0</v>
      </c>
      <c r="O312" s="67">
        <f t="shared" si="260"/>
        <v>0</v>
      </c>
    </row>
    <row r="313" spans="2:15" x14ac:dyDescent="0.2">
      <c r="B313" s="110" t="s">
        <v>183</v>
      </c>
      <c r="C313" s="86">
        <v>0</v>
      </c>
      <c r="D313" s="86">
        <v>0</v>
      </c>
      <c r="E313" s="86">
        <v>0</v>
      </c>
      <c r="F313" s="86">
        <v>0</v>
      </c>
      <c r="G313" s="86">
        <v>0</v>
      </c>
      <c r="H313" s="86">
        <v>0</v>
      </c>
      <c r="I313" s="86">
        <v>0</v>
      </c>
      <c r="J313" s="86">
        <v>0</v>
      </c>
      <c r="K313" s="86">
        <v>0</v>
      </c>
      <c r="L313" s="86">
        <v>0</v>
      </c>
      <c r="M313" s="86">
        <v>0</v>
      </c>
      <c r="N313" s="86">
        <v>0</v>
      </c>
      <c r="O313" s="67">
        <f t="shared" si="260"/>
        <v>0</v>
      </c>
    </row>
    <row r="314" spans="2:15" x14ac:dyDescent="0.2">
      <c r="B314" s="72" t="s">
        <v>77</v>
      </c>
      <c r="C314" s="86">
        <f>'[4]Winter kWh'!$N$31</f>
        <v>0</v>
      </c>
      <c r="D314" s="86">
        <f>'[4]Winter kWh'!$Q$31</f>
        <v>0</v>
      </c>
      <c r="E314" s="86">
        <f>'[4]Winter kWh'!$T$31</f>
        <v>0</v>
      </c>
      <c r="F314" s="87">
        <f>'[4]Summer kWh'!$E$31</f>
        <v>0</v>
      </c>
      <c r="G314" s="87">
        <f>'[4]Summer kWh'!$H$31</f>
        <v>0</v>
      </c>
      <c r="H314" s="87">
        <f>'[4]Summer kWh'!$K$31</f>
        <v>0</v>
      </c>
      <c r="I314" s="87">
        <f>'[4]Summer kWh'!$N$31</f>
        <v>0</v>
      </c>
      <c r="J314" s="87">
        <f>'[4]Summer kWh'!$Q$31</f>
        <v>0</v>
      </c>
      <c r="K314" s="87">
        <f>'[4]Summer kWh'!$T$31</f>
        <v>0</v>
      </c>
      <c r="L314" s="86">
        <f>'[4]Winter kWh'!$E$31</f>
        <v>0</v>
      </c>
      <c r="M314" s="86">
        <f>'[4]Winter kWh'!$H$31</f>
        <v>0</v>
      </c>
      <c r="N314" s="86">
        <f>'[4]Winter kWh'!$K$31</f>
        <v>0</v>
      </c>
      <c r="O314" s="67">
        <f t="shared" si="260"/>
        <v>0</v>
      </c>
    </row>
    <row r="315" spans="2:15" x14ac:dyDescent="0.2">
      <c r="B315" s="72" t="s">
        <v>78</v>
      </c>
      <c r="C315" s="86">
        <f>'[4]Winter kWh'!$N$33</f>
        <v>0</v>
      </c>
      <c r="D315" s="86">
        <f>'[4]Winter kWh'!$Q$33</f>
        <v>0</v>
      </c>
      <c r="E315" s="86">
        <f>'[4]Winter kWh'!$T$33</f>
        <v>0</v>
      </c>
      <c r="F315" s="87">
        <f>'[4]Summer kWh'!$E$33</f>
        <v>0</v>
      </c>
      <c r="G315" s="87">
        <f>'[4]Summer kWh'!$H$33</f>
        <v>0</v>
      </c>
      <c r="H315" s="87">
        <f>'[4]Summer kWh'!$K$33</f>
        <v>0</v>
      </c>
      <c r="I315" s="87">
        <f>'[4]Summer kWh'!$N$33</f>
        <v>0</v>
      </c>
      <c r="J315" s="87">
        <f>'[4]Summer kWh'!$Q$33</f>
        <v>0</v>
      </c>
      <c r="K315" s="87">
        <f>'[4]Summer kWh'!$T$33</f>
        <v>0</v>
      </c>
      <c r="L315" s="86">
        <f>'[4]Winter kWh'!$E$33</f>
        <v>0</v>
      </c>
      <c r="M315" s="86">
        <f>'[4]Winter kWh'!$H$33</f>
        <v>0</v>
      </c>
      <c r="N315" s="86">
        <f>'[4]Winter kWh'!$K$33</f>
        <v>0</v>
      </c>
      <c r="O315" s="67">
        <f t="shared" si="260"/>
        <v>0</v>
      </c>
    </row>
    <row r="316" spans="2:15" x14ac:dyDescent="0.2">
      <c r="B316" s="60" t="s">
        <v>110</v>
      </c>
      <c r="C316" s="86">
        <f>'[3]Winter kWh'!$N$41</f>
        <v>14184.96</v>
      </c>
      <c r="D316" s="86">
        <f>'[3]Winter kWh'!$Q$41</f>
        <v>10957.024000000001</v>
      </c>
      <c r="E316" s="86">
        <f>'[3]Winter kWh'!$T$41</f>
        <v>11896.16</v>
      </c>
      <c r="F316" s="87">
        <f>'[3]Summer kWh'!$E$41</f>
        <v>14146.472000000002</v>
      </c>
      <c r="G316" s="87">
        <f>'[3]Summer kWh'!$H$41</f>
        <v>14139.796000000002</v>
      </c>
      <c r="H316" s="87">
        <f>'[3]Summer kWh'!$K$41</f>
        <v>16546.432000000001</v>
      </c>
      <c r="I316" s="87">
        <f>'[3]Summer kWh'!$N$41</f>
        <v>20933.04</v>
      </c>
      <c r="J316" s="87">
        <f>'[3]Summer kWh'!$Q$41</f>
        <v>16546.432000000001</v>
      </c>
      <c r="K316" s="87">
        <f>'[3]Summer kWh'!$T$41</f>
        <v>12705.827999999943</v>
      </c>
      <c r="L316" s="86">
        <f>'[3]Winter kWh'!$E$41</f>
        <v>12434.767999999996</v>
      </c>
      <c r="M316" s="86">
        <f>'[3]Winter kWh'!$H$41</f>
        <v>12434.767999999996</v>
      </c>
      <c r="N316" s="86">
        <f>'[3]Winter kWh'!$K$41</f>
        <v>14162.32</v>
      </c>
      <c r="O316" s="67">
        <f t="shared" si="260"/>
        <v>171087.99999999994</v>
      </c>
    </row>
    <row r="317" spans="2:15" x14ac:dyDescent="0.2">
      <c r="B317" s="60" t="s">
        <v>111</v>
      </c>
      <c r="C317" s="86">
        <f>'[3]Winter kWh'!$N$43</f>
        <v>13394.7</v>
      </c>
      <c r="D317" s="86">
        <f>'[3]Winter kWh'!$Q$43</f>
        <v>11066.930000000004</v>
      </c>
      <c r="E317" s="86">
        <f>'[3]Winter kWh'!$T$43</f>
        <v>10282.324999999972</v>
      </c>
      <c r="F317" s="87">
        <f>'[3]Summer kWh'!$E$43</f>
        <v>14151.944000000003</v>
      </c>
      <c r="G317" s="87">
        <f>'[3]Summer kWh'!$H$43</f>
        <v>14529.092000000004</v>
      </c>
      <c r="H317" s="87">
        <f>'[3]Summer kWh'!$K$43</f>
        <v>16196.864000000001</v>
      </c>
      <c r="I317" s="87">
        <f>'[3]Summer kWh'!$N$43</f>
        <v>20996.080000000002</v>
      </c>
      <c r="J317" s="87">
        <f>'[3]Summer kWh'!$Q$43</f>
        <v>16196.864000000001</v>
      </c>
      <c r="K317" s="87">
        <f>'[3]Summer kWh'!$T$43</f>
        <v>12560.155999999999</v>
      </c>
      <c r="L317" s="86">
        <f>'[3]Winter kWh'!$E$43</f>
        <v>13326.134999999998</v>
      </c>
      <c r="M317" s="86">
        <f>'[3]Winter kWh'!$H$43</f>
        <v>13326.134999999998</v>
      </c>
      <c r="N317" s="86">
        <f>'[3]Winter kWh'!$K$43</f>
        <v>14516.775000000001</v>
      </c>
      <c r="O317" s="67">
        <f t="shared" si="260"/>
        <v>170544</v>
      </c>
    </row>
    <row r="318" spans="2:15" x14ac:dyDescent="0.2">
      <c r="B318" s="60" t="s">
        <v>119</v>
      </c>
      <c r="C318" s="86">
        <f>'[4]Winter kWh'!$N$39</f>
        <v>0</v>
      </c>
      <c r="D318" s="86">
        <f>'[4]Winter kWh'!$Q$39</f>
        <v>0</v>
      </c>
      <c r="E318" s="86">
        <f>'[4]Winter kWh'!$T$39</f>
        <v>0</v>
      </c>
      <c r="F318" s="87">
        <f>'[4]Summer kWh'!$E$39</f>
        <v>0</v>
      </c>
      <c r="G318" s="87">
        <f>'[4]Summer kWh'!$H$39</f>
        <v>0</v>
      </c>
      <c r="H318" s="87">
        <f>'[4]Summer kWh'!$K$39</f>
        <v>0</v>
      </c>
      <c r="I318" s="87">
        <f>'[4]Summer kWh'!$N$39</f>
        <v>0</v>
      </c>
      <c r="J318" s="87">
        <f>'[4]Summer kWh'!$Q$39</f>
        <v>0</v>
      </c>
      <c r="K318" s="87">
        <f>'[4]Summer kWh'!$T$39</f>
        <v>0</v>
      </c>
      <c r="L318" s="86">
        <f>'[4]Winter kWh'!$E$39</f>
        <v>0</v>
      </c>
      <c r="M318" s="86">
        <f>'[4]Winter kWh'!$H$39</f>
        <v>0</v>
      </c>
      <c r="N318" s="86">
        <f>'[4]Winter kWh'!$K$39</f>
        <v>0</v>
      </c>
      <c r="O318" s="67">
        <f t="shared" si="260"/>
        <v>0</v>
      </c>
    </row>
    <row r="319" spans="2:15" x14ac:dyDescent="0.2">
      <c r="B319" s="60" t="s">
        <v>81</v>
      </c>
      <c r="C319" s="86">
        <f>'[4]Winter kWh'!$N$41</f>
        <v>0</v>
      </c>
      <c r="D319" s="86">
        <f>'[4]Winter kWh'!$Q$41</f>
        <v>0</v>
      </c>
      <c r="E319" s="86">
        <f>'[4]Winter kWh'!$T$41</f>
        <v>0</v>
      </c>
      <c r="F319" s="87">
        <f>'[4]Summer kWh'!$E$41</f>
        <v>0</v>
      </c>
      <c r="G319" s="87">
        <f>'[4]Summer kWh'!$H$41</f>
        <v>0</v>
      </c>
      <c r="H319" s="87">
        <f>'[4]Summer kWh'!$K$41</f>
        <v>0</v>
      </c>
      <c r="I319" s="87">
        <f>'[4]Summer kWh'!$N$41</f>
        <v>0</v>
      </c>
      <c r="J319" s="87">
        <f>'[4]Summer kWh'!$Q$41</f>
        <v>0</v>
      </c>
      <c r="K319" s="87">
        <f>'[4]Summer kWh'!$T$41</f>
        <v>0</v>
      </c>
      <c r="L319" s="86">
        <f>'[4]Winter kWh'!$E$41</f>
        <v>0</v>
      </c>
      <c r="M319" s="86">
        <f>'[4]Winter kWh'!$H$41</f>
        <v>0</v>
      </c>
      <c r="N319" s="86">
        <f>'[4]Winter kWh'!$K$41</f>
        <v>0</v>
      </c>
      <c r="O319" s="67">
        <f t="shared" si="260"/>
        <v>0</v>
      </c>
    </row>
    <row r="320" spans="2:15" x14ac:dyDescent="0.2">
      <c r="B320" s="110" t="s">
        <v>125</v>
      </c>
      <c r="C320" s="86">
        <v>0</v>
      </c>
      <c r="D320" s="86">
        <v>0</v>
      </c>
      <c r="E320" s="86">
        <v>0</v>
      </c>
      <c r="F320" s="86">
        <v>0</v>
      </c>
      <c r="G320" s="86">
        <v>0</v>
      </c>
      <c r="H320" s="86">
        <v>0</v>
      </c>
      <c r="I320" s="86">
        <v>0</v>
      </c>
      <c r="J320" s="86">
        <v>0</v>
      </c>
      <c r="K320" s="86">
        <v>0</v>
      </c>
      <c r="L320" s="86">
        <v>0</v>
      </c>
      <c r="M320" s="86">
        <v>0</v>
      </c>
      <c r="N320" s="86">
        <v>0</v>
      </c>
      <c r="O320" s="67">
        <f t="shared" si="260"/>
        <v>0</v>
      </c>
    </row>
    <row r="321" spans="2:15" x14ac:dyDescent="0.2">
      <c r="B321" s="110" t="s">
        <v>179</v>
      </c>
      <c r="C321" s="86">
        <v>0</v>
      </c>
      <c r="D321" s="86">
        <v>0</v>
      </c>
      <c r="E321" s="86">
        <v>0</v>
      </c>
      <c r="F321" s="86">
        <v>0</v>
      </c>
      <c r="G321" s="86">
        <v>0</v>
      </c>
      <c r="H321" s="86">
        <v>0</v>
      </c>
      <c r="I321" s="86">
        <v>0</v>
      </c>
      <c r="J321" s="86">
        <v>0</v>
      </c>
      <c r="K321" s="86">
        <v>0</v>
      </c>
      <c r="L321" s="86">
        <v>0</v>
      </c>
      <c r="M321" s="86">
        <v>0</v>
      </c>
      <c r="N321" s="86">
        <v>0</v>
      </c>
      <c r="O321" s="67">
        <f t="shared" si="260"/>
        <v>0</v>
      </c>
    </row>
    <row r="322" spans="2:15" x14ac:dyDescent="0.2">
      <c r="B322" s="60" t="s">
        <v>82</v>
      </c>
      <c r="C322" s="86">
        <f>'[4]Winter kWh'!$N$43</f>
        <v>0</v>
      </c>
      <c r="D322" s="86">
        <f>'[4]Winter kWh'!$Q$43</f>
        <v>0</v>
      </c>
      <c r="E322" s="86">
        <f>'[4]Winter kWh'!$T$43</f>
        <v>0</v>
      </c>
      <c r="F322" s="87">
        <f>'[4]Summer kWh'!$E$43</f>
        <v>0</v>
      </c>
      <c r="G322" s="87">
        <f>'[4]Summer kWh'!$H$43</f>
        <v>0</v>
      </c>
      <c r="H322" s="87">
        <f>'[4]Summer kWh'!$K$43</f>
        <v>0</v>
      </c>
      <c r="I322" s="87">
        <f>'[4]Summer kWh'!$N$43</f>
        <v>0</v>
      </c>
      <c r="J322" s="87">
        <f>'[4]Summer kWh'!$Q$43</f>
        <v>0</v>
      </c>
      <c r="K322" s="87">
        <f>'[4]Summer kWh'!$T$43</f>
        <v>0</v>
      </c>
      <c r="L322" s="86">
        <f>'[4]Winter kWh'!$E$43</f>
        <v>0</v>
      </c>
      <c r="M322" s="86">
        <f>'[4]Winter kWh'!$H$43</f>
        <v>0</v>
      </c>
      <c r="N322" s="86">
        <f>'[4]Winter kWh'!$K$43</f>
        <v>0</v>
      </c>
      <c r="O322" s="67">
        <f t="shared" si="260"/>
        <v>0</v>
      </c>
    </row>
    <row r="323" spans="2:15" x14ac:dyDescent="0.2">
      <c r="B323" s="60" t="s">
        <v>138</v>
      </c>
      <c r="C323" s="86">
        <f>'[3]Winter kWh'!$N$55</f>
        <v>11238.760000000002</v>
      </c>
      <c r="D323" s="86">
        <f>'[3]Winter kWh'!$Q$55</f>
        <v>9477.2440000000061</v>
      </c>
      <c r="E323" s="86">
        <f>'[3]Winter kWh'!$T$55</f>
        <v>9493.7100000000573</v>
      </c>
      <c r="F323" s="87">
        <f>'[3]Summer kWh'!$E$55</f>
        <v>11512.104000000007</v>
      </c>
      <c r="G323" s="87">
        <f>'[3]Summer kWh'!$H$55</f>
        <v>12885.972000000009</v>
      </c>
      <c r="H323" s="87">
        <f>'[3]Summer kWh'!$K$55</f>
        <v>14685.824000000008</v>
      </c>
      <c r="I323" s="87">
        <f>'[3]Summer kWh'!$N$55</f>
        <v>17607.28</v>
      </c>
      <c r="J323" s="87">
        <f>'[3]Summer kWh'!$Q$55</f>
        <v>14685.824000000008</v>
      </c>
      <c r="K323" s="87">
        <f>'[3]Summer kWh'!$T$55</f>
        <v>10850.995999999999</v>
      </c>
      <c r="L323" s="86">
        <f>'[3]Winter kWh'!$E$55</f>
        <v>10913.057999999997</v>
      </c>
      <c r="M323" s="86">
        <f>'[3]Winter kWh'!$H$55</f>
        <v>10913.057999999997</v>
      </c>
      <c r="N323" s="86">
        <f>'[3]Winter kWh'!$K$55</f>
        <v>12023.169999999998</v>
      </c>
      <c r="O323" s="67">
        <f t="shared" si="260"/>
        <v>146287.00000000006</v>
      </c>
    </row>
    <row r="324" spans="2:15" x14ac:dyDescent="0.2">
      <c r="B324" s="60" t="s">
        <v>112</v>
      </c>
      <c r="C324" s="86">
        <f>'[3]Winter kWh'!$N$57</f>
        <v>54703.640000000014</v>
      </c>
      <c r="D324" s="86">
        <f>'[3]Winter kWh'!$Q$57</f>
        <v>42977.316000000021</v>
      </c>
      <c r="E324" s="86">
        <f>'[3]Winter kWh'!$T$57</f>
        <v>47157.689999999769</v>
      </c>
      <c r="F324" s="87">
        <f>'[3]Summer kWh'!$E$57</f>
        <v>50923.320000000007</v>
      </c>
      <c r="G324" s="87">
        <f>'[3]Summer kWh'!$H$57</f>
        <v>53755.260000000009</v>
      </c>
      <c r="H324" s="87">
        <f>'[3]Summer kWh'!$K$57</f>
        <v>61345.920000000013</v>
      </c>
      <c r="I324" s="87">
        <f>'[3]Summer kWh'!$N$57</f>
        <v>76432.400000000023</v>
      </c>
      <c r="J324" s="87">
        <f>'[3]Summer kWh'!$Q$57</f>
        <v>61345.920000000013</v>
      </c>
      <c r="K324" s="87">
        <f>'[3]Summer kWh'!$T$57</f>
        <v>45104.179999999993</v>
      </c>
      <c r="L324" s="86">
        <f>'[3]Winter kWh'!$E$57</f>
        <v>50782.861999999994</v>
      </c>
      <c r="M324" s="86">
        <f>'[3]Winter kWh'!$H$57</f>
        <v>50782.861999999994</v>
      </c>
      <c r="N324" s="86">
        <f>'[3]Winter kWh'!$K$57</f>
        <v>55667.630000000005</v>
      </c>
      <c r="O324" s="67">
        <f t="shared" si="260"/>
        <v>650978.99999999988</v>
      </c>
    </row>
    <row r="325" spans="2:15" x14ac:dyDescent="0.2">
      <c r="B325" s="60" t="s">
        <v>113</v>
      </c>
      <c r="C325" s="86">
        <f>'[3]Winter kWh'!$N$59</f>
        <v>4131.34</v>
      </c>
      <c r="D325" s="86">
        <f>'[3]Winter kWh'!$Q$59</f>
        <v>3436.9460000000036</v>
      </c>
      <c r="E325" s="86">
        <f>'[3]Winter kWh'!$T$59</f>
        <v>5306.7649999999994</v>
      </c>
      <c r="F325" s="87">
        <f>'[3]Summer kWh'!$E$59</f>
        <v>4118.2720000000008</v>
      </c>
      <c r="G325" s="87">
        <f>'[3]Summer kWh'!$H$59</f>
        <v>4589.6960000000036</v>
      </c>
      <c r="H325" s="87">
        <f>'[3]Summer kWh'!$K$59</f>
        <v>5567.2320000000036</v>
      </c>
      <c r="I325" s="87">
        <f>'[3]Summer kWh'!$N$59</f>
        <v>6959.0400000000009</v>
      </c>
      <c r="J325" s="87">
        <f>'[3]Summer kWh'!$Q$59</f>
        <v>5567.2320000000036</v>
      </c>
      <c r="K325" s="87">
        <f>'[3]Summer kWh'!$T$59</f>
        <v>4422.5280000000275</v>
      </c>
      <c r="L325" s="86">
        <f>'[3]Winter kWh'!$E$59</f>
        <v>3956.6469999999972</v>
      </c>
      <c r="M325" s="86">
        <f>'[3]Winter kWh'!$H$59</f>
        <v>3956.6469999999972</v>
      </c>
      <c r="N325" s="86">
        <f>'[3]Winter kWh'!$K$59</f>
        <v>4301.6549999999988</v>
      </c>
      <c r="O325" s="67">
        <f t="shared" si="260"/>
        <v>56314.000000000036</v>
      </c>
    </row>
    <row r="326" spans="2:15" x14ac:dyDescent="0.2">
      <c r="B326" s="60" t="s">
        <v>114</v>
      </c>
      <c r="C326" s="86">
        <f>'[3]Winter kWh'!$N$61</f>
        <v>20286.059999999998</v>
      </c>
      <c r="D326" s="86">
        <f>'[3]Winter kWh'!$Q$61</f>
        <v>16270.114000000009</v>
      </c>
      <c r="E326" s="86">
        <f>'[3]Winter kWh'!$T$61</f>
        <v>17789.885000000002</v>
      </c>
      <c r="F326" s="87">
        <f>'[3]Summer kWh'!$E$61</f>
        <v>20736.608000000007</v>
      </c>
      <c r="G326" s="87">
        <f>'[3]Summer kWh'!$H$61</f>
        <v>22080.144</v>
      </c>
      <c r="H326" s="87">
        <f>'[3]Summer kWh'!$K$61</f>
        <v>25066.04800000001</v>
      </c>
      <c r="I326" s="87">
        <f>'[3]Summer kWh'!$N$61</f>
        <v>31082.559999999998</v>
      </c>
      <c r="J326" s="87">
        <f>'[3]Summer kWh'!$Q$61</f>
        <v>25066.04800000001</v>
      </c>
      <c r="K326" s="87">
        <f>'[3]Summer kWh'!$T$61</f>
        <v>18700.591999999888</v>
      </c>
      <c r="L326" s="86">
        <f>'[3]Winter kWh'!$E$61</f>
        <v>19913.023000000001</v>
      </c>
      <c r="M326" s="86">
        <f>'[3]Winter kWh'!$H$61</f>
        <v>19913.023000000001</v>
      </c>
      <c r="N326" s="86">
        <f>'[3]Winter kWh'!$K$61</f>
        <v>21182.895000000004</v>
      </c>
      <c r="O326" s="67">
        <f t="shared" si="260"/>
        <v>258086.99999999994</v>
      </c>
    </row>
    <row r="327" spans="2:15" x14ac:dyDescent="0.2">
      <c r="B327" s="110" t="s">
        <v>192</v>
      </c>
      <c r="C327" s="86">
        <f>'[4]Winter kWh'!$N$43</f>
        <v>0</v>
      </c>
      <c r="D327" s="86">
        <f>'[4]Winter kWh'!$Q$43</f>
        <v>0</v>
      </c>
      <c r="E327" s="86">
        <f>'[4]Winter kWh'!$T$43</f>
        <v>0</v>
      </c>
      <c r="F327" s="87">
        <f>'[4]Summer kWh'!$E$43</f>
        <v>0</v>
      </c>
      <c r="G327" s="87">
        <f>'[4]Summer kWh'!$H$43</f>
        <v>0</v>
      </c>
      <c r="H327" s="87">
        <f>'[4]Summer kWh'!$K$43</f>
        <v>0</v>
      </c>
      <c r="I327" s="87">
        <f>'[4]Summer kWh'!$N$43</f>
        <v>0</v>
      </c>
      <c r="J327" s="87">
        <f>'[4]Summer kWh'!$Q$43</f>
        <v>0</v>
      </c>
      <c r="K327" s="87">
        <f>'[4]Summer kWh'!$T$43</f>
        <v>0</v>
      </c>
      <c r="L327" s="86">
        <f>'[4]Winter kWh'!$E$43</f>
        <v>0</v>
      </c>
      <c r="M327" s="86">
        <f>'[4]Winter kWh'!$H$43</f>
        <v>0</v>
      </c>
      <c r="N327" s="86">
        <f>'[4]Winter kWh'!$K$43</f>
        <v>0</v>
      </c>
      <c r="O327" s="67">
        <f t="shared" si="260"/>
        <v>0</v>
      </c>
    </row>
    <row r="328" spans="2:15" x14ac:dyDescent="0.2">
      <c r="B328" s="60" t="s">
        <v>139</v>
      </c>
      <c r="C328" s="86">
        <f>'[5]Winter kWh'!$N$55</f>
        <v>0</v>
      </c>
      <c r="D328" s="86">
        <f>'[5]Winter kWh'!$Q$55</f>
        <v>0</v>
      </c>
      <c r="E328" s="86">
        <f>'[5]Winter kWh'!$T$55</f>
        <v>0</v>
      </c>
      <c r="F328" s="87">
        <f>'[5]Summer kWh'!$E$55</f>
        <v>0</v>
      </c>
      <c r="G328" s="87">
        <f>'[5]Summer kWh'!$H$55</f>
        <v>0</v>
      </c>
      <c r="H328" s="87">
        <f>'[5]Summer kWh'!$K$55</f>
        <v>0</v>
      </c>
      <c r="I328" s="87">
        <f>'[5]Summer kWh'!$N$55</f>
        <v>0</v>
      </c>
      <c r="J328" s="87">
        <f>'[5]Summer kWh'!$Q$55</f>
        <v>0</v>
      </c>
      <c r="K328" s="87">
        <f>'[5]Summer kWh'!$T$55</f>
        <v>0</v>
      </c>
      <c r="L328" s="86">
        <f>'[5]Winter kWh'!$E$55</f>
        <v>0</v>
      </c>
      <c r="M328" s="86">
        <f>'[5]Winter kWh'!$H$55</f>
        <v>0</v>
      </c>
      <c r="N328" s="86">
        <f>'[5]Winter kWh'!$K$55</f>
        <v>0</v>
      </c>
      <c r="O328" s="67">
        <f t="shared" si="260"/>
        <v>0</v>
      </c>
    </row>
    <row r="329" spans="2:15" x14ac:dyDescent="0.2">
      <c r="B329" s="60" t="s">
        <v>140</v>
      </c>
      <c r="C329" s="86">
        <f>'[3]Winter kWh'!$N$63</f>
        <v>35175.700000000012</v>
      </c>
      <c r="D329" s="86">
        <f>'[3]Winter kWh'!$Q$63</f>
        <v>27960.830000000016</v>
      </c>
      <c r="E329" s="86">
        <f>'[3]Winter kWh'!$T$63</f>
        <v>30769.075000000012</v>
      </c>
      <c r="F329" s="87">
        <f>'[3]Summer kWh'!$E$63</f>
        <v>36171.081999999995</v>
      </c>
      <c r="G329" s="87">
        <f>'[3]Summer kWh'!$H$63</f>
        <v>38514.901000000013</v>
      </c>
      <c r="H329" s="87">
        <f>'[3]Summer kWh'!$K$63</f>
        <v>43644.592000000004</v>
      </c>
      <c r="I329" s="87">
        <f>'[3]Summer kWh'!$N$63</f>
        <v>54805.739999999991</v>
      </c>
      <c r="J329" s="87">
        <f>'[3]Summer kWh'!$Q$63</f>
        <v>43644.592000000004</v>
      </c>
      <c r="K329" s="87">
        <f>'[3]Summer kWh'!$T$63</f>
        <v>33078.092999999993</v>
      </c>
      <c r="L329" s="86">
        <f>'[3]Winter kWh'!$E$63</f>
        <v>33587.184999999998</v>
      </c>
      <c r="M329" s="86">
        <f>'[3]Winter kWh'!$H$63</f>
        <v>33587.184999999998</v>
      </c>
      <c r="N329" s="86">
        <f>'[3]Winter kWh'!$K$63</f>
        <v>36625.024999999994</v>
      </c>
      <c r="O329" s="67">
        <f t="shared" si="260"/>
        <v>447564</v>
      </c>
    </row>
    <row r="330" spans="2:15" x14ac:dyDescent="0.2">
      <c r="B330" s="110" t="s">
        <v>126</v>
      </c>
      <c r="C330" s="86">
        <f>'[4]Winter kWh'!$N$55</f>
        <v>0</v>
      </c>
      <c r="D330" s="86">
        <f>'[4]Winter kWh'!$Q$55</f>
        <v>0</v>
      </c>
      <c r="E330" s="86">
        <f>'[4]Winter kWh'!$T$55</f>
        <v>0</v>
      </c>
      <c r="F330" s="87">
        <f>'[4]Summer kWh'!$E$55</f>
        <v>0</v>
      </c>
      <c r="G330" s="87">
        <f>'[4]Summer kWh'!$H$55</f>
        <v>0</v>
      </c>
      <c r="H330" s="87">
        <f>'[4]Summer kWh'!$K$55</f>
        <v>0</v>
      </c>
      <c r="I330" s="87">
        <f>'[4]Summer kWh'!$N$55</f>
        <v>0</v>
      </c>
      <c r="J330" s="87">
        <f>'[4]Summer kWh'!$Q$55</f>
        <v>0</v>
      </c>
      <c r="K330" s="87">
        <f>'[4]Summer kWh'!$T$55</f>
        <v>0</v>
      </c>
      <c r="L330" s="86">
        <f>'[4]Winter kWh'!$E$55</f>
        <v>0</v>
      </c>
      <c r="M330" s="86">
        <f>'[4]Winter kWh'!$H$55</f>
        <v>0</v>
      </c>
      <c r="N330" s="86">
        <f>'[4]Winter kWh'!$K$55</f>
        <v>0</v>
      </c>
      <c r="O330" s="67">
        <f t="shared" si="260"/>
        <v>0</v>
      </c>
    </row>
    <row r="331" spans="2:15" x14ac:dyDescent="0.2">
      <c r="B331" s="60" t="s">
        <v>93</v>
      </c>
      <c r="C331" s="86">
        <f>'[3]Winter kWh'!$N$71</f>
        <v>100854.12</v>
      </c>
      <c r="D331" s="86">
        <f>'[3]Winter kWh'!$Q$71</f>
        <v>79596.028000000006</v>
      </c>
      <c r="E331" s="86">
        <f>'[3]Winter kWh'!$T$71</f>
        <v>86619.27</v>
      </c>
      <c r="F331" s="87">
        <f>'[3]Summer kWh'!$E$71</f>
        <v>103529.48800000001</v>
      </c>
      <c r="G331" s="87">
        <f>'[3]Summer kWh'!$H$71</f>
        <v>108458.984</v>
      </c>
      <c r="H331" s="87">
        <f>'[3]Summer kWh'!$K$71</f>
        <v>124227.32800000001</v>
      </c>
      <c r="I331" s="87">
        <f>'[3]Summer kWh'!$N$71</f>
        <v>155784.16</v>
      </c>
      <c r="J331" s="87">
        <f>'[3]Summer kWh'!$Q$71</f>
        <v>124227.32800000001</v>
      </c>
      <c r="K331" s="87">
        <f>'[3]Summer kWh'!$T$71</f>
        <v>90827.711999999767</v>
      </c>
      <c r="L331" s="86">
        <f>'[3]Winter kWh'!$E$71</f>
        <v>94174.145999999993</v>
      </c>
      <c r="M331" s="86">
        <f>'[3]Winter kWh'!$H$71</f>
        <v>94174.145999999993</v>
      </c>
      <c r="N331" s="86">
        <f>'[3]Winter kWh'!$K$71</f>
        <v>103072.29000000001</v>
      </c>
      <c r="O331" s="67">
        <f t="shared" si="260"/>
        <v>1265544.9999999998</v>
      </c>
    </row>
    <row r="332" spans="2:15" x14ac:dyDescent="0.2">
      <c r="B332" s="60" t="s">
        <v>83</v>
      </c>
      <c r="C332" s="86">
        <f>'[4]Winter kWh'!$N$61</f>
        <v>0</v>
      </c>
      <c r="D332" s="86">
        <f>'[4]Winter kWh'!$Q$61</f>
        <v>0</v>
      </c>
      <c r="E332" s="86">
        <f>'[4]Winter kWh'!$T$61</f>
        <v>0</v>
      </c>
      <c r="F332" s="87">
        <f>'[4]Summer kWh'!$E$61</f>
        <v>0</v>
      </c>
      <c r="G332" s="87">
        <f>'[4]Summer kWh'!$H$61</f>
        <v>0</v>
      </c>
      <c r="H332" s="87">
        <f>'[4]Summer kWh'!$K$61</f>
        <v>0</v>
      </c>
      <c r="I332" s="87">
        <f>'[4]Summer kWh'!$N$61</f>
        <v>0</v>
      </c>
      <c r="J332" s="87">
        <f>'[4]Summer kWh'!$Q$61</f>
        <v>0</v>
      </c>
      <c r="K332" s="87">
        <f>'[4]Summer kWh'!$T$61</f>
        <v>0</v>
      </c>
      <c r="L332" s="86">
        <f>'[4]Winter kWh'!$E$61</f>
        <v>0</v>
      </c>
      <c r="M332" s="86">
        <f>'[4]Winter kWh'!$H$61</f>
        <v>0</v>
      </c>
      <c r="N332" s="86">
        <f>'[4]Winter kWh'!$K$61</f>
        <v>0</v>
      </c>
      <c r="O332" s="67">
        <f t="shared" si="260"/>
        <v>0</v>
      </c>
    </row>
    <row r="333" spans="2:15" x14ac:dyDescent="0.2">
      <c r="B333" s="72" t="s">
        <v>84</v>
      </c>
      <c r="C333" s="86">
        <f>'[4]Winter kWh'!$N$63</f>
        <v>0</v>
      </c>
      <c r="D333" s="86">
        <f>'[4]Winter kWh'!$Q$63</f>
        <v>0</v>
      </c>
      <c r="E333" s="86">
        <f>'[4]Winter kWh'!$T$63</f>
        <v>0</v>
      </c>
      <c r="F333" s="87">
        <f>'[4]Summer kWh'!$E$63</f>
        <v>0</v>
      </c>
      <c r="G333" s="87">
        <f>'[4]Summer kWh'!$H$63</f>
        <v>0</v>
      </c>
      <c r="H333" s="87">
        <f>'[4]Summer kWh'!$K$63</f>
        <v>0</v>
      </c>
      <c r="I333" s="87">
        <f>'[4]Summer kWh'!$N$63</f>
        <v>0</v>
      </c>
      <c r="J333" s="87">
        <f>'[4]Summer kWh'!$Q$63</f>
        <v>0</v>
      </c>
      <c r="K333" s="87">
        <f>'[4]Summer kWh'!$T$63</f>
        <v>0</v>
      </c>
      <c r="L333" s="86">
        <f>'[4]Winter kWh'!$E$63</f>
        <v>0</v>
      </c>
      <c r="M333" s="86">
        <f>'[4]Winter kWh'!$H$63</f>
        <v>0</v>
      </c>
      <c r="N333" s="86">
        <f>'[4]Winter kWh'!$K$63</f>
        <v>0</v>
      </c>
      <c r="O333" s="67">
        <f t="shared" si="260"/>
        <v>0</v>
      </c>
    </row>
    <row r="334" spans="2:15" x14ac:dyDescent="0.2">
      <c r="B334" s="60" t="s">
        <v>115</v>
      </c>
      <c r="C334" s="86">
        <f>'[3]Winter kWh'!$N$77</f>
        <v>17153.339999999997</v>
      </c>
      <c r="D334" s="86">
        <f>'[3]Winter kWh'!$Q$77</f>
        <v>13198.746000000014</v>
      </c>
      <c r="E334" s="86">
        <f>'[3]Winter kWh'!$T$77</f>
        <v>13430.265000000116</v>
      </c>
      <c r="F334" s="87">
        <f>'[3]Summer kWh'!$E$77</f>
        <v>16871.99000000002</v>
      </c>
      <c r="G334" s="87">
        <f>'[3]Summer kWh'!$H$77</f>
        <v>18441.195000000007</v>
      </c>
      <c r="H334" s="87">
        <f>'[3]Summer kWh'!$K$77</f>
        <v>20311.440000000002</v>
      </c>
      <c r="I334" s="87">
        <f>'[3]Summer kWh'!$N$77</f>
        <v>25889.299999999988</v>
      </c>
      <c r="J334" s="87">
        <f>'[3]Summer kWh'!$Q$77</f>
        <v>20311.440000000002</v>
      </c>
      <c r="K334" s="87">
        <f>'[3]Summer kWh'!$T$77</f>
        <v>16014.634999999995</v>
      </c>
      <c r="L334" s="86">
        <f>'[3]Winter kWh'!$E$77</f>
        <v>16271.746999999988</v>
      </c>
      <c r="M334" s="86">
        <f>'[3]Winter kWh'!$H$77</f>
        <v>16271.746999999988</v>
      </c>
      <c r="N334" s="86">
        <f>'[3]Winter kWh'!$K$77</f>
        <v>17463.154999999999</v>
      </c>
      <c r="O334" s="67">
        <f t="shared" si="260"/>
        <v>211629.00000000009</v>
      </c>
    </row>
    <row r="335" spans="2:15" x14ac:dyDescent="0.2">
      <c r="B335" s="72" t="s">
        <v>85</v>
      </c>
      <c r="C335" s="86">
        <f>'[4]Winter kWh'!$N$67</f>
        <v>0</v>
      </c>
      <c r="D335" s="86">
        <f>'[4]Winter kWh'!$Q$67</f>
        <v>0</v>
      </c>
      <c r="E335" s="86">
        <f>'[4]Winter kWh'!$T$67</f>
        <v>0</v>
      </c>
      <c r="F335" s="87">
        <f>'[4]Summer kWh'!$E$67</f>
        <v>0</v>
      </c>
      <c r="G335" s="87">
        <f>'[4]Summer kWh'!$H$67</f>
        <v>0</v>
      </c>
      <c r="H335" s="87">
        <f>'[4]Summer kWh'!$K$67</f>
        <v>0</v>
      </c>
      <c r="I335" s="87">
        <f>'[4]Summer kWh'!$N$67</f>
        <v>0</v>
      </c>
      <c r="J335" s="87">
        <f>'[4]Summer kWh'!$Q$67</f>
        <v>0</v>
      </c>
      <c r="K335" s="87">
        <f>'[4]Summer kWh'!$T$67</f>
        <v>0</v>
      </c>
      <c r="L335" s="86">
        <f>'[4]Winter kWh'!$E$67</f>
        <v>0</v>
      </c>
      <c r="M335" s="86">
        <f>'[4]Winter kWh'!$H$67</f>
        <v>0</v>
      </c>
      <c r="N335" s="86">
        <f>'[4]Winter kWh'!$K$67</f>
        <v>0</v>
      </c>
      <c r="O335" s="67">
        <f t="shared" si="260"/>
        <v>0</v>
      </c>
    </row>
    <row r="336" spans="2:15" x14ac:dyDescent="0.2">
      <c r="B336" s="60" t="s">
        <v>120</v>
      </c>
      <c r="C336" s="86">
        <f>'[4]Winter kWh'!$N$69</f>
        <v>0</v>
      </c>
      <c r="D336" s="86">
        <f>'[4]Winter kWh'!$Q$69</f>
        <v>0</v>
      </c>
      <c r="E336" s="86">
        <f>'[4]Winter kWh'!$T$69</f>
        <v>0</v>
      </c>
      <c r="F336" s="87">
        <f>'[4]Summer kWh'!$E$69</f>
        <v>0</v>
      </c>
      <c r="G336" s="87">
        <f>'[4]Summer kWh'!$H$69</f>
        <v>0</v>
      </c>
      <c r="H336" s="87">
        <f>'[4]Summer kWh'!$K$69</f>
        <v>0</v>
      </c>
      <c r="I336" s="87">
        <f>'[4]Summer kWh'!$N$69</f>
        <v>0</v>
      </c>
      <c r="J336" s="87">
        <f>'[4]Summer kWh'!$Q$69</f>
        <v>0</v>
      </c>
      <c r="K336" s="87">
        <f>'[4]Summer kWh'!$T$69</f>
        <v>0</v>
      </c>
      <c r="L336" s="86">
        <f>'[4]Winter kWh'!$E$69</f>
        <v>0</v>
      </c>
      <c r="M336" s="86">
        <f>'[4]Winter kWh'!$H$69</f>
        <v>0</v>
      </c>
      <c r="N336" s="86">
        <f>'[4]Winter kWh'!$K$69</f>
        <v>0</v>
      </c>
      <c r="O336" s="67">
        <f t="shared" si="260"/>
        <v>0</v>
      </c>
    </row>
    <row r="337" spans="2:15" x14ac:dyDescent="0.2">
      <c r="B337" s="110" t="s">
        <v>173</v>
      </c>
      <c r="C337" s="86">
        <f>'[3]Winter kWh'!$N$85</f>
        <v>9517.9800000000105</v>
      </c>
      <c r="D337" s="86">
        <f>'[3]Winter kWh'!$Q$85</f>
        <v>7141.9619999999995</v>
      </c>
      <c r="E337" s="86">
        <f>'[3]Winter kWh'!$T$85</f>
        <v>8351.7049999999872</v>
      </c>
      <c r="F337" s="87">
        <f>'[3]Summer kWh'!$E$85</f>
        <v>3984.7900000000081</v>
      </c>
      <c r="G337" s="87">
        <f>'[3]Summer kWh'!$H$85</f>
        <v>4641.5950000000012</v>
      </c>
      <c r="H337" s="87">
        <f>'[3]Summer kWh'!$K$85</f>
        <v>5228.2400000000198</v>
      </c>
      <c r="I337" s="87">
        <f>'[3]Summer kWh'!$N$85</f>
        <v>6785.2999999999884</v>
      </c>
      <c r="J337" s="87">
        <f>'[3]Summer kWh'!$Q$85</f>
        <v>5228.2400000000198</v>
      </c>
      <c r="K337" s="87">
        <f>'[3]Summer kWh'!$T$85</f>
        <v>3714.8349999999919</v>
      </c>
      <c r="L337" s="86">
        <f>'[3]Winter kWh'!$E$85</f>
        <v>8119.6589999999851</v>
      </c>
      <c r="M337" s="86">
        <f>'[3]Winter kWh'!$H$85</f>
        <v>8119.6589999999851</v>
      </c>
      <c r="N337" s="86">
        <f>'[3]Winter kWh'!$K$85</f>
        <v>9699.0350000000035</v>
      </c>
      <c r="O337" s="67">
        <f t="shared" si="260"/>
        <v>80533</v>
      </c>
    </row>
    <row r="338" spans="2:15" x14ac:dyDescent="0.2">
      <c r="B338" s="110" t="s">
        <v>172</v>
      </c>
      <c r="C338" s="86">
        <f>'[4]Winter kWh'!$N$75</f>
        <v>0</v>
      </c>
      <c r="D338" s="86">
        <f>'[4]Winter kWh'!$Q$75</f>
        <v>0</v>
      </c>
      <c r="E338" s="86">
        <f>'[4]Winter kWh'!$T$75</f>
        <v>0</v>
      </c>
      <c r="F338" s="87">
        <f>'[4]Summer kWh'!$E$75</f>
        <v>0</v>
      </c>
      <c r="G338" s="87">
        <f>'[4]Summer kWh'!$H$75</f>
        <v>0</v>
      </c>
      <c r="H338" s="87">
        <f>'[4]Summer kWh'!$K$75</f>
        <v>0</v>
      </c>
      <c r="I338" s="87">
        <f>'[4]Summer kWh'!$N$75</f>
        <v>0</v>
      </c>
      <c r="J338" s="87">
        <f>'[4]Summer kWh'!$Q$75</f>
        <v>0</v>
      </c>
      <c r="K338" s="87">
        <f>'[4]Summer kWh'!$T$75</f>
        <v>0</v>
      </c>
      <c r="L338" s="86">
        <f>'[4]Winter kWh'!$E$75</f>
        <v>0</v>
      </c>
      <c r="M338" s="86">
        <f>'[4]Winter kWh'!$H$75</f>
        <v>0</v>
      </c>
      <c r="N338" s="86">
        <f>'[4]Winter kWh'!$K$75</f>
        <v>0</v>
      </c>
      <c r="O338" s="67">
        <f t="shared" si="260"/>
        <v>0</v>
      </c>
    </row>
    <row r="339" spans="2:15" x14ac:dyDescent="0.2">
      <c r="B339" s="60" t="s">
        <v>87</v>
      </c>
      <c r="C339" s="86">
        <f>'[4]Winter kWh'!$N$71</f>
        <v>0</v>
      </c>
      <c r="D339" s="86">
        <f>'[4]Winter kWh'!$Q$71</f>
        <v>0</v>
      </c>
      <c r="E339" s="86">
        <f>'[4]Winter kWh'!$T$71</f>
        <v>0</v>
      </c>
      <c r="F339" s="87">
        <f>'[4]Summer kWh'!$E$71</f>
        <v>0</v>
      </c>
      <c r="G339" s="87">
        <f>'[4]Summer kWh'!$H$71</f>
        <v>0</v>
      </c>
      <c r="H339" s="87">
        <f>'[4]Summer kWh'!$K$71</f>
        <v>0</v>
      </c>
      <c r="I339" s="87">
        <f>'[4]Summer kWh'!$N$71</f>
        <v>0</v>
      </c>
      <c r="J339" s="87">
        <f>'[4]Summer kWh'!$Q$71</f>
        <v>0</v>
      </c>
      <c r="K339" s="87">
        <f>'[4]Summer kWh'!$T$71</f>
        <v>0</v>
      </c>
      <c r="L339" s="86">
        <f>'[4]Winter kWh'!$E$71</f>
        <v>0</v>
      </c>
      <c r="M339" s="86">
        <f>'[4]Winter kWh'!$H$71</f>
        <v>0</v>
      </c>
      <c r="N339" s="86">
        <f>'[4]Winter kWh'!$K$71</f>
        <v>0</v>
      </c>
      <c r="O339" s="67">
        <f t="shared" si="260"/>
        <v>0</v>
      </c>
    </row>
    <row r="340" spans="2:15" x14ac:dyDescent="0.2">
      <c r="B340" s="60" t="s">
        <v>94</v>
      </c>
      <c r="C340" s="86">
        <f>'[3]Winter kWh'!$N$91</f>
        <v>40537.820000000007</v>
      </c>
      <c r="D340" s="86">
        <f>'[3]Winter kWh'!$Q$91</f>
        <v>31202.058000000005</v>
      </c>
      <c r="E340" s="86">
        <f>'[3]Winter kWh'!$T$91</f>
        <v>34202.345000000001</v>
      </c>
      <c r="F340" s="87">
        <f>'[3]Summer kWh'!$E$91</f>
        <v>40921.822000000007</v>
      </c>
      <c r="G340" s="87">
        <f>'[3]Summer kWh'!$H$91</f>
        <v>42945.470999999998</v>
      </c>
      <c r="H340" s="87">
        <f>'[3]Summer kWh'!$K$91</f>
        <v>50166.032000000007</v>
      </c>
      <c r="I340" s="87">
        <f>'[3]Summer kWh'!$N$91</f>
        <v>62457.539999999994</v>
      </c>
      <c r="J340" s="87">
        <f>'[3]Summer kWh'!$Q$91</f>
        <v>50166.032000000007</v>
      </c>
      <c r="K340" s="87">
        <f>'[3]Summer kWh'!$T$91</f>
        <v>35950.102999999996</v>
      </c>
      <c r="L340" s="86">
        <f>'[3]Winter kWh'!$E$91</f>
        <v>37782.730999999992</v>
      </c>
      <c r="M340" s="86">
        <f>'[3]Winter kWh'!$H$91</f>
        <v>37782.730999999992</v>
      </c>
      <c r="N340" s="86">
        <f>'[3]Winter kWh'!$K$91</f>
        <v>41608.315000000002</v>
      </c>
      <c r="O340" s="67">
        <f t="shared" si="260"/>
        <v>505722.99999999994</v>
      </c>
    </row>
    <row r="341" spans="2:15" x14ac:dyDescent="0.2">
      <c r="B341" s="60" t="s">
        <v>141</v>
      </c>
      <c r="C341" s="86">
        <f>'[3]Winter kWh'!$N$93</f>
        <v>12010.400000000009</v>
      </c>
      <c r="D341" s="86">
        <f>'[3]Winter kWh'!$Q$93</f>
        <v>10063.760000000009</v>
      </c>
      <c r="E341" s="86">
        <f>'[3]Winter kWh'!$T$93</f>
        <v>10701.400000000111</v>
      </c>
      <c r="F341" s="87">
        <f>'[3]Summer kWh'!$E$93</f>
        <v>12315.526000000013</v>
      </c>
      <c r="G341" s="87">
        <f>'[3]Summer kWh'!$H$93</f>
        <v>13440.243000000002</v>
      </c>
      <c r="H341" s="87">
        <f>'[3]Summer kWh'!$K$93</f>
        <v>15421.456000000006</v>
      </c>
      <c r="I341" s="87">
        <f>'[3]Summer kWh'!$N$93</f>
        <v>18776.820000000007</v>
      </c>
      <c r="J341" s="87">
        <f>'[3]Summer kWh'!$Q$93</f>
        <v>15421.456000000006</v>
      </c>
      <c r="K341" s="87">
        <f>'[3]Summer kWh'!$T$93</f>
        <v>11573.498999999996</v>
      </c>
      <c r="L341" s="86">
        <f>'[3]Winter kWh'!$E$93</f>
        <v>11815.319999999992</v>
      </c>
      <c r="M341" s="86">
        <f>'[3]Winter kWh'!$H$93</f>
        <v>11815.319999999992</v>
      </c>
      <c r="N341" s="86">
        <f>'[3]Winter kWh'!$K$93</f>
        <v>12371.800000000003</v>
      </c>
      <c r="O341" s="119">
        <f t="shared" si="260"/>
        <v>155727.00000000012</v>
      </c>
    </row>
    <row r="342" spans="2:15" x14ac:dyDescent="0.2">
      <c r="B342" s="101" t="s">
        <v>127</v>
      </c>
      <c r="C342" s="117">
        <f>'[4]Winter kWh'!$N$81</f>
        <v>0</v>
      </c>
      <c r="D342" s="117">
        <f>'[4]Winter kWh'!$Q$81</f>
        <v>0</v>
      </c>
      <c r="E342" s="117">
        <f>'[4]Winter kWh'!$T$81</f>
        <v>0</v>
      </c>
      <c r="F342" s="118">
        <f>'[4]Summer kWh'!$E$81</f>
        <v>0</v>
      </c>
      <c r="G342" s="118">
        <f>'[4]Summer kWh'!$H$81</f>
        <v>0</v>
      </c>
      <c r="H342" s="118">
        <f>'[4]Summer kWh'!$K$81</f>
        <v>0</v>
      </c>
      <c r="I342" s="118">
        <f>'[4]Summer kWh'!$N$81</f>
        <v>0</v>
      </c>
      <c r="J342" s="118">
        <f>'[4]Summer kWh'!$Q$81</f>
        <v>0</v>
      </c>
      <c r="K342" s="118">
        <f>'[4]Summer kWh'!$T$81</f>
        <v>0</v>
      </c>
      <c r="L342" s="117">
        <f>'[4]Winter kWh'!$E$81</f>
        <v>0</v>
      </c>
      <c r="M342" s="117">
        <f>'[4]Winter kWh'!$H$81</f>
        <v>0</v>
      </c>
      <c r="N342" s="117">
        <f>'[4]Winter kWh'!$K$81</f>
        <v>0</v>
      </c>
      <c r="O342" s="119">
        <f t="shared" si="260"/>
        <v>0</v>
      </c>
    </row>
    <row r="343" spans="2:15" x14ac:dyDescent="0.2">
      <c r="B343" s="110" t="s">
        <v>88</v>
      </c>
      <c r="C343" s="117">
        <v>0</v>
      </c>
      <c r="D343" s="117">
        <v>0</v>
      </c>
      <c r="E343" s="117">
        <v>0</v>
      </c>
      <c r="F343" s="117">
        <v>0</v>
      </c>
      <c r="G343" s="117">
        <v>0</v>
      </c>
      <c r="H343" s="117">
        <v>0</v>
      </c>
      <c r="I343" s="117">
        <v>0</v>
      </c>
      <c r="J343" s="117">
        <v>0</v>
      </c>
      <c r="K343" s="117">
        <v>0</v>
      </c>
      <c r="L343" s="117">
        <v>0</v>
      </c>
      <c r="M343" s="117">
        <v>0</v>
      </c>
      <c r="N343" s="117">
        <v>0</v>
      </c>
      <c r="O343" s="119">
        <f t="shared" si="260"/>
        <v>0</v>
      </c>
    </row>
    <row r="344" spans="2:15" x14ac:dyDescent="0.2">
      <c r="B344" s="110" t="s">
        <v>89</v>
      </c>
      <c r="C344" s="88">
        <v>0</v>
      </c>
      <c r="D344" s="88">
        <v>0</v>
      </c>
      <c r="E344" s="88">
        <v>0</v>
      </c>
      <c r="F344" s="88">
        <v>0</v>
      </c>
      <c r="G344" s="88">
        <v>0</v>
      </c>
      <c r="H344" s="88">
        <v>0</v>
      </c>
      <c r="I344" s="88">
        <v>0</v>
      </c>
      <c r="J344" s="88">
        <v>0</v>
      </c>
      <c r="K344" s="88">
        <v>0</v>
      </c>
      <c r="L344" s="88">
        <v>0</v>
      </c>
      <c r="M344" s="88">
        <v>0</v>
      </c>
      <c r="N344" s="88">
        <v>0</v>
      </c>
      <c r="O344" s="68">
        <f t="shared" si="260"/>
        <v>0</v>
      </c>
    </row>
    <row r="345" spans="2:15" x14ac:dyDescent="0.2">
      <c r="B345" s="60" t="s">
        <v>143</v>
      </c>
      <c r="C345" s="66">
        <f>SUM(C300:C344)</f>
        <v>533204.06000000006</v>
      </c>
      <c r="D345" s="66">
        <f t="shared" ref="D345:N345" si="261">SUM(D300:D344)</f>
        <v>421594.31400000013</v>
      </c>
      <c r="E345" s="66">
        <f t="shared" si="261"/>
        <v>456322.38500000001</v>
      </c>
      <c r="F345" s="66">
        <f t="shared" si="261"/>
        <v>530835.8620000002</v>
      </c>
      <c r="G345" s="66">
        <f t="shared" si="261"/>
        <v>559841.69100000011</v>
      </c>
      <c r="H345" s="66">
        <f t="shared" si="261"/>
        <v>641432.27200000023</v>
      </c>
      <c r="I345" s="66">
        <f t="shared" si="261"/>
        <v>802040.34000000008</v>
      </c>
      <c r="J345" s="66">
        <f t="shared" si="261"/>
        <v>641432.27200000023</v>
      </c>
      <c r="K345" s="66">
        <f t="shared" si="261"/>
        <v>477607.56299999967</v>
      </c>
      <c r="L345" s="66">
        <f t="shared" si="261"/>
        <v>501474.92299999978</v>
      </c>
      <c r="M345" s="66">
        <f t="shared" si="261"/>
        <v>501474.92299999978</v>
      </c>
      <c r="N345" s="66">
        <f t="shared" si="261"/>
        <v>548626.39500000025</v>
      </c>
      <c r="O345" s="66">
        <f>SUM(O300:O344)</f>
        <v>6615887</v>
      </c>
    </row>
    <row r="346" spans="2:15" x14ac:dyDescent="0.2">
      <c r="B346" s="41"/>
    </row>
    <row r="347" spans="2:15" x14ac:dyDescent="0.2">
      <c r="B347" s="60" t="s">
        <v>145</v>
      </c>
      <c r="C347" s="126">
        <f>C249/10</f>
        <v>2.0710000000000002</v>
      </c>
      <c r="D347" s="126">
        <f t="shared" ref="D347:O347" si="262">D249/10</f>
        <v>2.0710000000000002</v>
      </c>
      <c r="E347" s="126">
        <f t="shared" si="262"/>
        <v>2.0710000000000002</v>
      </c>
      <c r="F347" s="126">
        <f t="shared" si="262"/>
        <v>2.0710000000000002</v>
      </c>
      <c r="G347" s="126">
        <f t="shared" si="262"/>
        <v>2.0710000000000002</v>
      </c>
      <c r="H347" s="126">
        <f t="shared" si="262"/>
        <v>2.0710000000000002</v>
      </c>
      <c r="I347" s="126">
        <f t="shared" si="262"/>
        <v>2.0710000000000002</v>
      </c>
      <c r="J347" s="126">
        <f t="shared" si="262"/>
        <v>2.0710000000000002</v>
      </c>
      <c r="K347" s="126">
        <f t="shared" si="262"/>
        <v>2.0710000000000002</v>
      </c>
      <c r="L347" s="126">
        <f t="shared" si="262"/>
        <v>2.0710000000000002</v>
      </c>
      <c r="M347" s="126">
        <f t="shared" si="262"/>
        <v>2.0710000000000002</v>
      </c>
      <c r="N347" s="126">
        <f t="shared" si="262"/>
        <v>2.0710000000000002</v>
      </c>
      <c r="O347" s="127">
        <f t="shared" si="262"/>
        <v>2.0710000000000002</v>
      </c>
    </row>
    <row r="348" spans="2:15" x14ac:dyDescent="0.2">
      <c r="B348" s="41"/>
    </row>
    <row r="349" spans="2:15" x14ac:dyDescent="0.2">
      <c r="B349" s="63" t="s">
        <v>161</v>
      </c>
    </row>
    <row r="350" spans="2:15" x14ac:dyDescent="0.2">
      <c r="B350" s="106" t="s">
        <v>118</v>
      </c>
      <c r="C350" s="91">
        <f>(C300/1000)*C347</f>
        <v>0</v>
      </c>
      <c r="D350" s="91">
        <f t="shared" ref="D350:N350" si="263">(D300/1000)*D347</f>
        <v>0</v>
      </c>
      <c r="E350" s="91">
        <f t="shared" si="263"/>
        <v>0</v>
      </c>
      <c r="F350" s="91">
        <f t="shared" si="263"/>
        <v>0</v>
      </c>
      <c r="G350" s="91">
        <f t="shared" si="263"/>
        <v>0</v>
      </c>
      <c r="H350" s="91">
        <f t="shared" si="263"/>
        <v>0</v>
      </c>
      <c r="I350" s="91">
        <f t="shared" si="263"/>
        <v>0</v>
      </c>
      <c r="J350" s="91">
        <f t="shared" si="263"/>
        <v>0</v>
      </c>
      <c r="K350" s="91">
        <f t="shared" si="263"/>
        <v>0</v>
      </c>
      <c r="L350" s="91">
        <f t="shared" si="263"/>
        <v>0</v>
      </c>
      <c r="M350" s="91">
        <f t="shared" si="263"/>
        <v>0</v>
      </c>
      <c r="N350" s="91">
        <f t="shared" si="263"/>
        <v>0</v>
      </c>
      <c r="O350" s="92">
        <f>SUM(C350:N350)</f>
        <v>0</v>
      </c>
    </row>
    <row r="351" spans="2:15" x14ac:dyDescent="0.2">
      <c r="B351" s="60" t="s">
        <v>105</v>
      </c>
      <c r="C351" s="91">
        <f>(C301/1000)*C347</f>
        <v>34.373256820000002</v>
      </c>
      <c r="D351" s="91">
        <f t="shared" ref="D351:N351" si="264">(D301/1000)*D347</f>
        <v>28.106158158000007</v>
      </c>
      <c r="E351" s="91">
        <f t="shared" si="264"/>
        <v>28.622141595000016</v>
      </c>
      <c r="F351" s="91">
        <f t="shared" si="264"/>
        <v>35.06919566000002</v>
      </c>
      <c r="G351" s="91">
        <f t="shared" si="264"/>
        <v>35.885314630000003</v>
      </c>
      <c r="H351" s="91">
        <f t="shared" si="264"/>
        <v>41.82127696000002</v>
      </c>
      <c r="I351" s="91">
        <f t="shared" si="264"/>
        <v>52.276596200000029</v>
      </c>
      <c r="J351" s="91">
        <f t="shared" si="264"/>
        <v>41.82127696000002</v>
      </c>
      <c r="K351" s="91">
        <f t="shared" si="264"/>
        <v>33.577723590000232</v>
      </c>
      <c r="L351" s="91">
        <f t="shared" si="264"/>
        <v>32.123096680999986</v>
      </c>
      <c r="M351" s="91">
        <f t="shared" si="264"/>
        <v>32.123096680999986</v>
      </c>
      <c r="N351" s="91">
        <f t="shared" si="264"/>
        <v>35.960875065000003</v>
      </c>
      <c r="O351" s="92">
        <f t="shared" ref="O351:O394" si="265">SUM(C351:N351)</f>
        <v>431.76000900000031</v>
      </c>
    </row>
    <row r="352" spans="2:15" x14ac:dyDescent="0.2">
      <c r="B352" s="72" t="s">
        <v>72</v>
      </c>
      <c r="C352" s="91">
        <f>(C302/1000)*C347</f>
        <v>0</v>
      </c>
      <c r="D352" s="91">
        <f t="shared" ref="D352:N352" si="266">(D302/1000)*D347</f>
        <v>0</v>
      </c>
      <c r="E352" s="91">
        <f t="shared" si="266"/>
        <v>0</v>
      </c>
      <c r="F352" s="91">
        <f t="shared" si="266"/>
        <v>0</v>
      </c>
      <c r="G352" s="91">
        <f t="shared" si="266"/>
        <v>0</v>
      </c>
      <c r="H352" s="91">
        <f t="shared" si="266"/>
        <v>0</v>
      </c>
      <c r="I352" s="91">
        <f t="shared" si="266"/>
        <v>0</v>
      </c>
      <c r="J352" s="91">
        <f t="shared" si="266"/>
        <v>0</v>
      </c>
      <c r="K352" s="91">
        <f t="shared" si="266"/>
        <v>0</v>
      </c>
      <c r="L352" s="91">
        <f t="shared" si="266"/>
        <v>0</v>
      </c>
      <c r="M352" s="91">
        <f t="shared" si="266"/>
        <v>0</v>
      </c>
      <c r="N352" s="91">
        <f t="shared" si="266"/>
        <v>0</v>
      </c>
      <c r="O352" s="92">
        <f t="shared" si="265"/>
        <v>0</v>
      </c>
    </row>
    <row r="353" spans="2:15" x14ac:dyDescent="0.2">
      <c r="B353" s="60" t="s">
        <v>106</v>
      </c>
      <c r="C353" s="91">
        <f>(C303/1000)*C347</f>
        <v>116.16727756000004</v>
      </c>
      <c r="D353" s="91">
        <f t="shared" ref="D353:N353" si="267">(D303/1000)*D347</f>
        <v>91.528018964000012</v>
      </c>
      <c r="E353" s="91">
        <f t="shared" si="267"/>
        <v>98.772845009999998</v>
      </c>
      <c r="F353" s="91">
        <f t="shared" si="267"/>
        <v>116.60845440600006</v>
      </c>
      <c r="G353" s="91">
        <f t="shared" si="267"/>
        <v>121.91557208300001</v>
      </c>
      <c r="H353" s="91">
        <f t="shared" si="267"/>
        <v>142.0159587360001</v>
      </c>
      <c r="I353" s="91">
        <f t="shared" si="267"/>
        <v>175.96669842000006</v>
      </c>
      <c r="J353" s="91">
        <f t="shared" si="267"/>
        <v>142.0159587360001</v>
      </c>
      <c r="K353" s="91">
        <f t="shared" si="267"/>
        <v>102.85287861899999</v>
      </c>
      <c r="L353" s="91">
        <f t="shared" si="267"/>
        <v>109.470860598</v>
      </c>
      <c r="M353" s="91">
        <f t="shared" si="267"/>
        <v>109.470860598</v>
      </c>
      <c r="N353" s="91">
        <f t="shared" si="267"/>
        <v>118.64628527000001</v>
      </c>
      <c r="O353" s="92">
        <f t="shared" si="265"/>
        <v>1445.4316690000003</v>
      </c>
    </row>
    <row r="354" spans="2:15" x14ac:dyDescent="0.2">
      <c r="B354" s="60" t="s">
        <v>107</v>
      </c>
      <c r="C354" s="91">
        <f>(C304/1000)*C347</f>
        <v>93.468289160000054</v>
      </c>
      <c r="D354" s="91">
        <f t="shared" ref="D354:N354" si="268">(D304/1000)*D347</f>
        <v>73.782117004000057</v>
      </c>
      <c r="E354" s="91">
        <f t="shared" si="268"/>
        <v>79.666006109999955</v>
      </c>
      <c r="F354" s="91">
        <f t="shared" si="268"/>
        <v>94.097595646000002</v>
      </c>
      <c r="G354" s="91">
        <f t="shared" si="268"/>
        <v>99.914137902999968</v>
      </c>
      <c r="H354" s="91">
        <f t="shared" si="268"/>
        <v>113.40434817600011</v>
      </c>
      <c r="I354" s="91">
        <f t="shared" si="268"/>
        <v>142.2731852199999</v>
      </c>
      <c r="J354" s="91">
        <f t="shared" si="268"/>
        <v>113.40434817600011</v>
      </c>
      <c r="K354" s="91">
        <f t="shared" si="268"/>
        <v>87.09062187899994</v>
      </c>
      <c r="L354" s="91">
        <f t="shared" si="268"/>
        <v>88.423660377999923</v>
      </c>
      <c r="M354" s="91">
        <f t="shared" si="268"/>
        <v>88.423660377999923</v>
      </c>
      <c r="N354" s="91">
        <f t="shared" si="268"/>
        <v>95.949574970000015</v>
      </c>
      <c r="O354" s="92">
        <f t="shared" si="265"/>
        <v>1169.8975449999998</v>
      </c>
    </row>
    <row r="355" spans="2:15" x14ac:dyDescent="0.2">
      <c r="B355" s="60" t="s">
        <v>73</v>
      </c>
      <c r="C355" s="91">
        <f>(C305/1000)*C347</f>
        <v>0</v>
      </c>
      <c r="D355" s="91">
        <f t="shared" ref="D355:N355" si="269">(D305/1000)*D347</f>
        <v>0</v>
      </c>
      <c r="E355" s="91">
        <f t="shared" si="269"/>
        <v>0</v>
      </c>
      <c r="F355" s="91">
        <f t="shared" si="269"/>
        <v>0</v>
      </c>
      <c r="G355" s="91">
        <f t="shared" si="269"/>
        <v>0</v>
      </c>
      <c r="H355" s="91">
        <f t="shared" si="269"/>
        <v>0</v>
      </c>
      <c r="I355" s="91">
        <f t="shared" si="269"/>
        <v>0</v>
      </c>
      <c r="J355" s="91">
        <f t="shared" si="269"/>
        <v>0</v>
      </c>
      <c r="K355" s="91">
        <f t="shared" si="269"/>
        <v>0</v>
      </c>
      <c r="L355" s="91">
        <f t="shared" si="269"/>
        <v>0</v>
      </c>
      <c r="M355" s="91">
        <f t="shared" si="269"/>
        <v>0</v>
      </c>
      <c r="N355" s="91">
        <f t="shared" si="269"/>
        <v>0</v>
      </c>
      <c r="O355" s="92">
        <f t="shared" si="265"/>
        <v>0</v>
      </c>
    </row>
    <row r="356" spans="2:15" x14ac:dyDescent="0.2">
      <c r="B356" s="60" t="s">
        <v>108</v>
      </c>
      <c r="C356" s="91">
        <f>(C306/1000)*C347</f>
        <v>27.938121360000007</v>
      </c>
      <c r="D356" s="91">
        <f t="shared" ref="D356:N356" si="270">(D306/1000)*D347</f>
        <v>21.556840184000006</v>
      </c>
      <c r="E356" s="91">
        <f t="shared" si="270"/>
        <v>25.141650060000003</v>
      </c>
      <c r="F356" s="91">
        <f t="shared" si="270"/>
        <v>28.389545514000012</v>
      </c>
      <c r="G356" s="91">
        <f t="shared" si="270"/>
        <v>30.502489477000008</v>
      </c>
      <c r="H356" s="91">
        <f t="shared" si="270"/>
        <v>33.598876784000005</v>
      </c>
      <c r="I356" s="91">
        <f t="shared" si="270"/>
        <v>43.034095979999996</v>
      </c>
      <c r="J356" s="91">
        <f t="shared" si="270"/>
        <v>33.598876784000005</v>
      </c>
      <c r="K356" s="91">
        <f t="shared" si="270"/>
        <v>27.625257461</v>
      </c>
      <c r="L356" s="91">
        <f t="shared" si="270"/>
        <v>26.472408388000002</v>
      </c>
      <c r="M356" s="91">
        <f t="shared" si="270"/>
        <v>26.472408388000002</v>
      </c>
      <c r="N356" s="91">
        <f t="shared" si="270"/>
        <v>29.922263620000006</v>
      </c>
      <c r="O356" s="92">
        <f t="shared" si="265"/>
        <v>354.25283400000012</v>
      </c>
    </row>
    <row r="357" spans="2:15" x14ac:dyDescent="0.2">
      <c r="B357" s="60" t="s">
        <v>74</v>
      </c>
      <c r="C357" s="91">
        <f>(C307/1000)*C347</f>
        <v>0</v>
      </c>
      <c r="D357" s="91">
        <f t="shared" ref="D357:N357" si="271">(D307/1000)*D347</f>
        <v>0</v>
      </c>
      <c r="E357" s="91">
        <f t="shared" si="271"/>
        <v>0</v>
      </c>
      <c r="F357" s="91">
        <f t="shared" si="271"/>
        <v>0</v>
      </c>
      <c r="G357" s="91">
        <f t="shared" si="271"/>
        <v>0</v>
      </c>
      <c r="H357" s="91">
        <f t="shared" si="271"/>
        <v>0</v>
      </c>
      <c r="I357" s="91">
        <f t="shared" si="271"/>
        <v>0</v>
      </c>
      <c r="J357" s="91">
        <f t="shared" si="271"/>
        <v>0</v>
      </c>
      <c r="K357" s="91">
        <f t="shared" si="271"/>
        <v>0</v>
      </c>
      <c r="L357" s="91">
        <f t="shared" si="271"/>
        <v>0</v>
      </c>
      <c r="M357" s="91">
        <f t="shared" si="271"/>
        <v>0</v>
      </c>
      <c r="N357" s="91">
        <f t="shared" si="271"/>
        <v>0</v>
      </c>
      <c r="O357" s="92">
        <f t="shared" si="265"/>
        <v>0</v>
      </c>
    </row>
    <row r="358" spans="2:15" x14ac:dyDescent="0.2">
      <c r="B358" s="110" t="s">
        <v>182</v>
      </c>
      <c r="C358" s="91">
        <f>(C308/1000)*C347</f>
        <v>0</v>
      </c>
      <c r="D358" s="91">
        <f t="shared" ref="D358:N358" si="272">(D308/1000)*D347</f>
        <v>0</v>
      </c>
      <c r="E358" s="91">
        <f t="shared" si="272"/>
        <v>0</v>
      </c>
      <c r="F358" s="91">
        <f t="shared" si="272"/>
        <v>0</v>
      </c>
      <c r="G358" s="91">
        <f t="shared" si="272"/>
        <v>0</v>
      </c>
      <c r="H358" s="91">
        <f t="shared" si="272"/>
        <v>0</v>
      </c>
      <c r="I358" s="91">
        <f t="shared" si="272"/>
        <v>0</v>
      </c>
      <c r="J358" s="91">
        <f t="shared" si="272"/>
        <v>0</v>
      </c>
      <c r="K358" s="91">
        <f t="shared" si="272"/>
        <v>0</v>
      </c>
      <c r="L358" s="91">
        <f t="shared" si="272"/>
        <v>0</v>
      </c>
      <c r="M358" s="91">
        <f t="shared" si="272"/>
        <v>0</v>
      </c>
      <c r="N358" s="91">
        <f t="shared" si="272"/>
        <v>0</v>
      </c>
      <c r="O358" s="92">
        <f t="shared" si="265"/>
        <v>0</v>
      </c>
    </row>
    <row r="359" spans="2:15" x14ac:dyDescent="0.2">
      <c r="B359" s="60" t="s">
        <v>123</v>
      </c>
      <c r="C359" s="91">
        <f>(C309/1000)*C347</f>
        <v>38.711421940000029</v>
      </c>
      <c r="D359" s="91">
        <f t="shared" ref="D359:N359" si="273">(D309/1000)*D347</f>
        <v>31.459455086000034</v>
      </c>
      <c r="E359" s="91">
        <f t="shared" si="273"/>
        <v>31.161436115000008</v>
      </c>
      <c r="F359" s="91">
        <f t="shared" si="273"/>
        <v>39.369415918000023</v>
      </c>
      <c r="G359" s="91">
        <f t="shared" si="273"/>
        <v>39.611538598999999</v>
      </c>
      <c r="H359" s="91">
        <f t="shared" si="273"/>
        <v>46.32422740800002</v>
      </c>
      <c r="I359" s="91">
        <f t="shared" si="273"/>
        <v>57.905284260000002</v>
      </c>
      <c r="J359" s="91">
        <f t="shared" si="273"/>
        <v>46.32422740800002</v>
      </c>
      <c r="K359" s="91">
        <f t="shared" si="273"/>
        <v>33.126094407000011</v>
      </c>
      <c r="L359" s="91">
        <f t="shared" si="273"/>
        <v>37.266168376999964</v>
      </c>
      <c r="M359" s="91">
        <f t="shared" si="273"/>
        <v>37.266168376999964</v>
      </c>
      <c r="N359" s="91">
        <f t="shared" si="273"/>
        <v>39.556628105000009</v>
      </c>
      <c r="O359" s="92">
        <f t="shared" si="265"/>
        <v>478.08206600000011</v>
      </c>
    </row>
    <row r="360" spans="2:15" x14ac:dyDescent="0.2">
      <c r="B360" s="60" t="s">
        <v>109</v>
      </c>
      <c r="C360" s="91">
        <f>(C310/1000)*C347</f>
        <v>103.57319520000003</v>
      </c>
      <c r="D360" s="91">
        <f t="shared" ref="D360:N360" si="274">(D310/1000)*D347</f>
        <v>81.293542880000061</v>
      </c>
      <c r="E360" s="91">
        <f t="shared" si="274"/>
        <v>89.372348200000033</v>
      </c>
      <c r="F360" s="91">
        <f t="shared" si="274"/>
        <v>103.67380438000006</v>
      </c>
      <c r="G360" s="91">
        <f t="shared" si="274"/>
        <v>110.02040458999997</v>
      </c>
      <c r="H360" s="91">
        <f t="shared" si="274"/>
        <v>126.13980528000012</v>
      </c>
      <c r="I360" s="91">
        <f t="shared" si="274"/>
        <v>157.15700659999996</v>
      </c>
      <c r="J360" s="91">
        <f t="shared" si="274"/>
        <v>126.13980528000012</v>
      </c>
      <c r="K360" s="91">
        <f t="shared" si="274"/>
        <v>92.865648869999944</v>
      </c>
      <c r="L360" s="91">
        <f t="shared" si="274"/>
        <v>96.415322159999931</v>
      </c>
      <c r="M360" s="91">
        <f t="shared" si="274"/>
        <v>96.415322159999931</v>
      </c>
      <c r="N360" s="91">
        <f t="shared" si="274"/>
        <v>106.45022840000006</v>
      </c>
      <c r="O360" s="92">
        <f t="shared" si="265"/>
        <v>1289.5164340000003</v>
      </c>
    </row>
    <row r="361" spans="2:15" x14ac:dyDescent="0.2">
      <c r="B361" s="110" t="s">
        <v>76</v>
      </c>
      <c r="C361" s="91">
        <f>(C311/1000)*C347</f>
        <v>0</v>
      </c>
      <c r="D361" s="91">
        <f t="shared" ref="D361:N361" si="275">(D311/1000)*D347</f>
        <v>0</v>
      </c>
      <c r="E361" s="91">
        <f t="shared" si="275"/>
        <v>0</v>
      </c>
      <c r="F361" s="91">
        <f t="shared" si="275"/>
        <v>0</v>
      </c>
      <c r="G361" s="91">
        <f t="shared" si="275"/>
        <v>0</v>
      </c>
      <c r="H361" s="91">
        <f t="shared" si="275"/>
        <v>0</v>
      </c>
      <c r="I361" s="91">
        <f t="shared" si="275"/>
        <v>0</v>
      </c>
      <c r="J361" s="91">
        <f t="shared" si="275"/>
        <v>0</v>
      </c>
      <c r="K361" s="91">
        <f t="shared" si="275"/>
        <v>0</v>
      </c>
      <c r="L361" s="91">
        <f t="shared" si="275"/>
        <v>0</v>
      </c>
      <c r="M361" s="91">
        <f t="shared" si="275"/>
        <v>0</v>
      </c>
      <c r="N361" s="91">
        <f t="shared" si="275"/>
        <v>0</v>
      </c>
      <c r="O361" s="92">
        <f t="shared" si="265"/>
        <v>0</v>
      </c>
    </row>
    <row r="362" spans="2:15" x14ac:dyDescent="0.2">
      <c r="B362" s="110" t="s">
        <v>124</v>
      </c>
      <c r="C362" s="91">
        <f>(C312/1000)*C347</f>
        <v>0</v>
      </c>
      <c r="D362" s="91">
        <f t="shared" ref="D362:N362" si="276">(D312/1000)*D347</f>
        <v>0</v>
      </c>
      <c r="E362" s="91">
        <f t="shared" si="276"/>
        <v>0</v>
      </c>
      <c r="F362" s="91">
        <f t="shared" si="276"/>
        <v>0</v>
      </c>
      <c r="G362" s="91">
        <f t="shared" si="276"/>
        <v>0</v>
      </c>
      <c r="H362" s="91">
        <f t="shared" si="276"/>
        <v>0</v>
      </c>
      <c r="I362" s="91">
        <f t="shared" si="276"/>
        <v>0</v>
      </c>
      <c r="J362" s="91">
        <f t="shared" si="276"/>
        <v>0</v>
      </c>
      <c r="K362" s="91">
        <f t="shared" si="276"/>
        <v>0</v>
      </c>
      <c r="L362" s="91">
        <f t="shared" si="276"/>
        <v>0</v>
      </c>
      <c r="M362" s="91">
        <f t="shared" si="276"/>
        <v>0</v>
      </c>
      <c r="N362" s="91">
        <f t="shared" si="276"/>
        <v>0</v>
      </c>
      <c r="O362" s="92">
        <f t="shared" si="265"/>
        <v>0</v>
      </c>
    </row>
    <row r="363" spans="2:15" x14ac:dyDescent="0.2">
      <c r="B363" s="110" t="s">
        <v>183</v>
      </c>
      <c r="C363" s="91">
        <f>(C313/1000)*C347</f>
        <v>0</v>
      </c>
      <c r="D363" s="91">
        <f t="shared" ref="D363:N363" si="277">(D313/1000)*D347</f>
        <v>0</v>
      </c>
      <c r="E363" s="91">
        <f t="shared" si="277"/>
        <v>0</v>
      </c>
      <c r="F363" s="91">
        <f t="shared" si="277"/>
        <v>0</v>
      </c>
      <c r="G363" s="91">
        <f t="shared" si="277"/>
        <v>0</v>
      </c>
      <c r="H363" s="91">
        <f t="shared" si="277"/>
        <v>0</v>
      </c>
      <c r="I363" s="91">
        <f t="shared" si="277"/>
        <v>0</v>
      </c>
      <c r="J363" s="91">
        <f t="shared" si="277"/>
        <v>0</v>
      </c>
      <c r="K363" s="91">
        <f t="shared" si="277"/>
        <v>0</v>
      </c>
      <c r="L363" s="91">
        <f t="shared" si="277"/>
        <v>0</v>
      </c>
      <c r="M363" s="91">
        <f t="shared" si="277"/>
        <v>0</v>
      </c>
      <c r="N363" s="91">
        <f t="shared" si="277"/>
        <v>0</v>
      </c>
      <c r="O363" s="92">
        <f t="shared" si="265"/>
        <v>0</v>
      </c>
    </row>
    <row r="364" spans="2:15" x14ac:dyDescent="0.2">
      <c r="B364" s="72" t="s">
        <v>77</v>
      </c>
      <c r="C364" s="91">
        <f>(C314/1000)*C347</f>
        <v>0</v>
      </c>
      <c r="D364" s="91">
        <f t="shared" ref="D364:N364" si="278">(D314/1000)*D347</f>
        <v>0</v>
      </c>
      <c r="E364" s="91">
        <f t="shared" si="278"/>
        <v>0</v>
      </c>
      <c r="F364" s="91">
        <f t="shared" si="278"/>
        <v>0</v>
      </c>
      <c r="G364" s="91">
        <f t="shared" si="278"/>
        <v>0</v>
      </c>
      <c r="H364" s="91">
        <f t="shared" si="278"/>
        <v>0</v>
      </c>
      <c r="I364" s="91">
        <f t="shared" si="278"/>
        <v>0</v>
      </c>
      <c r="J364" s="91">
        <f t="shared" si="278"/>
        <v>0</v>
      </c>
      <c r="K364" s="91">
        <f t="shared" si="278"/>
        <v>0</v>
      </c>
      <c r="L364" s="91">
        <f t="shared" si="278"/>
        <v>0</v>
      </c>
      <c r="M364" s="91">
        <f t="shared" si="278"/>
        <v>0</v>
      </c>
      <c r="N364" s="91">
        <f t="shared" si="278"/>
        <v>0</v>
      </c>
      <c r="O364" s="92">
        <f t="shared" si="265"/>
        <v>0</v>
      </c>
    </row>
    <row r="365" spans="2:15" x14ac:dyDescent="0.2">
      <c r="B365" s="72" t="s">
        <v>78</v>
      </c>
      <c r="C365" s="91">
        <f>(C315/1000)*C347</f>
        <v>0</v>
      </c>
      <c r="D365" s="91">
        <f t="shared" ref="D365:N365" si="279">(D315/1000)*D347</f>
        <v>0</v>
      </c>
      <c r="E365" s="91">
        <f t="shared" si="279"/>
        <v>0</v>
      </c>
      <c r="F365" s="91">
        <f t="shared" si="279"/>
        <v>0</v>
      </c>
      <c r="G365" s="91">
        <f t="shared" si="279"/>
        <v>0</v>
      </c>
      <c r="H365" s="91">
        <f t="shared" si="279"/>
        <v>0</v>
      </c>
      <c r="I365" s="91">
        <f t="shared" si="279"/>
        <v>0</v>
      </c>
      <c r="J365" s="91">
        <f t="shared" si="279"/>
        <v>0</v>
      </c>
      <c r="K365" s="91">
        <f t="shared" si="279"/>
        <v>0</v>
      </c>
      <c r="L365" s="91">
        <f t="shared" si="279"/>
        <v>0</v>
      </c>
      <c r="M365" s="91">
        <f t="shared" si="279"/>
        <v>0</v>
      </c>
      <c r="N365" s="91">
        <f t="shared" si="279"/>
        <v>0</v>
      </c>
      <c r="O365" s="92">
        <f t="shared" si="265"/>
        <v>0</v>
      </c>
    </row>
    <row r="366" spans="2:15" x14ac:dyDescent="0.2">
      <c r="B366" s="60" t="s">
        <v>110</v>
      </c>
      <c r="C366" s="91">
        <f>(C316/1000)*C347</f>
        <v>29.377052159999998</v>
      </c>
      <c r="D366" s="91">
        <f t="shared" ref="D366:N366" si="280">(D316/1000)*D347</f>
        <v>22.691996704000005</v>
      </c>
      <c r="E366" s="91">
        <f t="shared" si="280"/>
        <v>24.636947360000001</v>
      </c>
      <c r="F366" s="91">
        <f t="shared" si="280"/>
        <v>29.297343512000005</v>
      </c>
      <c r="G366" s="91">
        <f t="shared" si="280"/>
        <v>29.283517516000007</v>
      </c>
      <c r="H366" s="91">
        <f t="shared" si="280"/>
        <v>34.267660671999998</v>
      </c>
      <c r="I366" s="91">
        <f t="shared" si="280"/>
        <v>43.352325840000006</v>
      </c>
      <c r="J366" s="91">
        <f t="shared" si="280"/>
        <v>34.267660671999998</v>
      </c>
      <c r="K366" s="91">
        <f t="shared" si="280"/>
        <v>26.313769787999885</v>
      </c>
      <c r="L366" s="91">
        <f t="shared" si="280"/>
        <v>25.752404527999996</v>
      </c>
      <c r="M366" s="91">
        <f t="shared" si="280"/>
        <v>25.752404527999996</v>
      </c>
      <c r="N366" s="91">
        <f t="shared" si="280"/>
        <v>29.330164720000003</v>
      </c>
      <c r="O366" s="92">
        <f t="shared" si="265"/>
        <v>354.32324799999992</v>
      </c>
    </row>
    <row r="367" spans="2:15" x14ac:dyDescent="0.2">
      <c r="B367" s="60" t="s">
        <v>111</v>
      </c>
      <c r="C367" s="91">
        <f>(C317/1000)*C347</f>
        <v>27.740423700000004</v>
      </c>
      <c r="D367" s="91">
        <f t="shared" ref="D367:N367" si="281">(D317/1000)*D347</f>
        <v>22.91961203000001</v>
      </c>
      <c r="E367" s="91">
        <f t="shared" si="281"/>
        <v>21.294695074999943</v>
      </c>
      <c r="F367" s="91">
        <f t="shared" si="281"/>
        <v>29.308676024000011</v>
      </c>
      <c r="G367" s="91">
        <f t="shared" si="281"/>
        <v>30.08974953200001</v>
      </c>
      <c r="H367" s="91">
        <f t="shared" si="281"/>
        <v>33.543705344000003</v>
      </c>
      <c r="I367" s="91">
        <f t="shared" si="281"/>
        <v>43.482881680000013</v>
      </c>
      <c r="J367" s="91">
        <f t="shared" si="281"/>
        <v>33.543705344000003</v>
      </c>
      <c r="K367" s="91">
        <f t="shared" si="281"/>
        <v>26.012083076</v>
      </c>
      <c r="L367" s="91">
        <f t="shared" si="281"/>
        <v>27.598425585000001</v>
      </c>
      <c r="M367" s="91">
        <f t="shared" si="281"/>
        <v>27.598425585000001</v>
      </c>
      <c r="N367" s="91">
        <f t="shared" si="281"/>
        <v>30.064241025000005</v>
      </c>
      <c r="O367" s="92">
        <f t="shared" si="265"/>
        <v>353.19662400000004</v>
      </c>
    </row>
    <row r="368" spans="2:15" x14ac:dyDescent="0.2">
      <c r="B368" s="60" t="s">
        <v>119</v>
      </c>
      <c r="C368" s="91">
        <f>(C318/1000)*C347</f>
        <v>0</v>
      </c>
      <c r="D368" s="91">
        <f t="shared" ref="D368:N368" si="282">(D318/1000)*D347</f>
        <v>0</v>
      </c>
      <c r="E368" s="91">
        <f t="shared" si="282"/>
        <v>0</v>
      </c>
      <c r="F368" s="91">
        <f t="shared" si="282"/>
        <v>0</v>
      </c>
      <c r="G368" s="91">
        <f t="shared" si="282"/>
        <v>0</v>
      </c>
      <c r="H368" s="91">
        <f t="shared" si="282"/>
        <v>0</v>
      </c>
      <c r="I368" s="91">
        <f t="shared" si="282"/>
        <v>0</v>
      </c>
      <c r="J368" s="91">
        <f t="shared" si="282"/>
        <v>0</v>
      </c>
      <c r="K368" s="91">
        <f t="shared" si="282"/>
        <v>0</v>
      </c>
      <c r="L368" s="91">
        <f t="shared" si="282"/>
        <v>0</v>
      </c>
      <c r="M368" s="91">
        <f t="shared" si="282"/>
        <v>0</v>
      </c>
      <c r="N368" s="91">
        <f t="shared" si="282"/>
        <v>0</v>
      </c>
      <c r="O368" s="92">
        <f t="shared" si="265"/>
        <v>0</v>
      </c>
    </row>
    <row r="369" spans="2:15" x14ac:dyDescent="0.2">
      <c r="B369" s="60" t="s">
        <v>81</v>
      </c>
      <c r="C369" s="91">
        <f>(C319/1000)*C347</f>
        <v>0</v>
      </c>
      <c r="D369" s="91">
        <f t="shared" ref="D369:N369" si="283">(D319/1000)*D347</f>
        <v>0</v>
      </c>
      <c r="E369" s="91">
        <f t="shared" si="283"/>
        <v>0</v>
      </c>
      <c r="F369" s="91">
        <f t="shared" si="283"/>
        <v>0</v>
      </c>
      <c r="G369" s="91">
        <f t="shared" si="283"/>
        <v>0</v>
      </c>
      <c r="H369" s="91">
        <f t="shared" si="283"/>
        <v>0</v>
      </c>
      <c r="I369" s="91">
        <f t="shared" si="283"/>
        <v>0</v>
      </c>
      <c r="J369" s="91">
        <f t="shared" si="283"/>
        <v>0</v>
      </c>
      <c r="K369" s="91">
        <f t="shared" si="283"/>
        <v>0</v>
      </c>
      <c r="L369" s="91">
        <f t="shared" si="283"/>
        <v>0</v>
      </c>
      <c r="M369" s="91">
        <f t="shared" si="283"/>
        <v>0</v>
      </c>
      <c r="N369" s="91">
        <f t="shared" si="283"/>
        <v>0</v>
      </c>
      <c r="O369" s="92">
        <f t="shared" si="265"/>
        <v>0</v>
      </c>
    </row>
    <row r="370" spans="2:15" x14ac:dyDescent="0.2">
      <c r="B370" s="110" t="s">
        <v>125</v>
      </c>
      <c r="C370" s="91">
        <f>(C320/1000)*C347</f>
        <v>0</v>
      </c>
      <c r="D370" s="91">
        <f t="shared" ref="D370:N370" si="284">(D320/1000)*D347</f>
        <v>0</v>
      </c>
      <c r="E370" s="91">
        <f t="shared" si="284"/>
        <v>0</v>
      </c>
      <c r="F370" s="91">
        <f t="shared" si="284"/>
        <v>0</v>
      </c>
      <c r="G370" s="91">
        <f t="shared" si="284"/>
        <v>0</v>
      </c>
      <c r="H370" s="91">
        <f t="shared" si="284"/>
        <v>0</v>
      </c>
      <c r="I370" s="91">
        <f t="shared" si="284"/>
        <v>0</v>
      </c>
      <c r="J370" s="91">
        <f t="shared" si="284"/>
        <v>0</v>
      </c>
      <c r="K370" s="91">
        <f t="shared" si="284"/>
        <v>0</v>
      </c>
      <c r="L370" s="91">
        <f t="shared" si="284"/>
        <v>0</v>
      </c>
      <c r="M370" s="91">
        <f t="shared" si="284"/>
        <v>0</v>
      </c>
      <c r="N370" s="91">
        <f t="shared" si="284"/>
        <v>0</v>
      </c>
      <c r="O370" s="92">
        <f t="shared" si="265"/>
        <v>0</v>
      </c>
    </row>
    <row r="371" spans="2:15" x14ac:dyDescent="0.2">
      <c r="B371" s="110" t="s">
        <v>179</v>
      </c>
      <c r="C371" s="91">
        <f>(C321/1000)*C347</f>
        <v>0</v>
      </c>
      <c r="D371" s="91">
        <f t="shared" ref="D371:N371" si="285">(D321/1000)*D347</f>
        <v>0</v>
      </c>
      <c r="E371" s="91">
        <f t="shared" si="285"/>
        <v>0</v>
      </c>
      <c r="F371" s="91">
        <f t="shared" si="285"/>
        <v>0</v>
      </c>
      <c r="G371" s="91">
        <f t="shared" si="285"/>
        <v>0</v>
      </c>
      <c r="H371" s="91">
        <f t="shared" si="285"/>
        <v>0</v>
      </c>
      <c r="I371" s="91">
        <f t="shared" si="285"/>
        <v>0</v>
      </c>
      <c r="J371" s="91">
        <f t="shared" si="285"/>
        <v>0</v>
      </c>
      <c r="K371" s="91">
        <f t="shared" si="285"/>
        <v>0</v>
      </c>
      <c r="L371" s="91">
        <f t="shared" si="285"/>
        <v>0</v>
      </c>
      <c r="M371" s="91">
        <f t="shared" si="285"/>
        <v>0</v>
      </c>
      <c r="N371" s="91">
        <f t="shared" si="285"/>
        <v>0</v>
      </c>
      <c r="O371" s="92">
        <f t="shared" ref="O371" si="286">SUM(C371:N371)</f>
        <v>0</v>
      </c>
    </row>
    <row r="372" spans="2:15" x14ac:dyDescent="0.2">
      <c r="B372" s="60" t="s">
        <v>82</v>
      </c>
      <c r="C372" s="91">
        <f>(C322/1000)*C347</f>
        <v>0</v>
      </c>
      <c r="D372" s="91">
        <f t="shared" ref="D372:N372" si="287">(D322/1000)*D347</f>
        <v>0</v>
      </c>
      <c r="E372" s="91">
        <f t="shared" si="287"/>
        <v>0</v>
      </c>
      <c r="F372" s="91">
        <f t="shared" si="287"/>
        <v>0</v>
      </c>
      <c r="G372" s="91">
        <f t="shared" si="287"/>
        <v>0</v>
      </c>
      <c r="H372" s="91">
        <f t="shared" si="287"/>
        <v>0</v>
      </c>
      <c r="I372" s="91">
        <f t="shared" si="287"/>
        <v>0</v>
      </c>
      <c r="J372" s="91">
        <f t="shared" si="287"/>
        <v>0</v>
      </c>
      <c r="K372" s="91">
        <f t="shared" si="287"/>
        <v>0</v>
      </c>
      <c r="L372" s="91">
        <f t="shared" si="287"/>
        <v>0</v>
      </c>
      <c r="M372" s="91">
        <f t="shared" si="287"/>
        <v>0</v>
      </c>
      <c r="N372" s="91">
        <f t="shared" si="287"/>
        <v>0</v>
      </c>
      <c r="O372" s="92">
        <f t="shared" si="265"/>
        <v>0</v>
      </c>
    </row>
    <row r="373" spans="2:15" x14ac:dyDescent="0.2">
      <c r="B373" s="60" t="s">
        <v>138</v>
      </c>
      <c r="C373" s="91">
        <f>(C323/1000)*C347</f>
        <v>23.275471960000008</v>
      </c>
      <c r="D373" s="91">
        <f t="shared" ref="D373:N373" si="288">(D323/1000)*D347</f>
        <v>19.627372324000014</v>
      </c>
      <c r="E373" s="91">
        <f t="shared" si="288"/>
        <v>19.66147341000012</v>
      </c>
      <c r="F373" s="91">
        <f t="shared" si="288"/>
        <v>23.841567384000015</v>
      </c>
      <c r="G373" s="91">
        <f t="shared" si="288"/>
        <v>26.686848012000024</v>
      </c>
      <c r="H373" s="91">
        <f t="shared" si="288"/>
        <v>30.414341504000017</v>
      </c>
      <c r="I373" s="91">
        <f t="shared" si="288"/>
        <v>36.464676879999999</v>
      </c>
      <c r="J373" s="91">
        <f t="shared" si="288"/>
        <v>30.414341504000017</v>
      </c>
      <c r="K373" s="91">
        <f t="shared" si="288"/>
        <v>22.472412715999997</v>
      </c>
      <c r="L373" s="91">
        <f t="shared" si="288"/>
        <v>22.600943117999996</v>
      </c>
      <c r="M373" s="91">
        <f t="shared" si="288"/>
        <v>22.600943117999996</v>
      </c>
      <c r="N373" s="91">
        <f t="shared" si="288"/>
        <v>24.89998507</v>
      </c>
      <c r="O373" s="92">
        <f t="shared" si="265"/>
        <v>302.96037700000022</v>
      </c>
    </row>
    <row r="374" spans="2:15" x14ac:dyDescent="0.2">
      <c r="B374" s="60" t="s">
        <v>112</v>
      </c>
      <c r="C374" s="91">
        <f>(C324/1000)*C347</f>
        <v>113.29123844000004</v>
      </c>
      <c r="D374" s="91">
        <f t="shared" ref="D374:N374" si="289">(D324/1000)*D347</f>
        <v>89.006021436000054</v>
      </c>
      <c r="E374" s="91">
        <f t="shared" si="289"/>
        <v>97.663575989999529</v>
      </c>
      <c r="F374" s="91">
        <f t="shared" si="289"/>
        <v>105.46219572000001</v>
      </c>
      <c r="G374" s="91">
        <f t="shared" si="289"/>
        <v>111.32714346000003</v>
      </c>
      <c r="H374" s="91">
        <f t="shared" si="289"/>
        <v>127.04740032000004</v>
      </c>
      <c r="I374" s="91">
        <f t="shared" si="289"/>
        <v>158.29150040000007</v>
      </c>
      <c r="J374" s="91">
        <f t="shared" si="289"/>
        <v>127.04740032000004</v>
      </c>
      <c r="K374" s="91">
        <f t="shared" si="289"/>
        <v>93.410756779999986</v>
      </c>
      <c r="L374" s="91">
        <f t="shared" si="289"/>
        <v>105.17130720199999</v>
      </c>
      <c r="M374" s="91">
        <f t="shared" si="289"/>
        <v>105.17130720199999</v>
      </c>
      <c r="N374" s="91">
        <f t="shared" si="289"/>
        <v>115.28766173000001</v>
      </c>
      <c r="O374" s="92">
        <f t="shared" si="265"/>
        <v>1348.1775089999999</v>
      </c>
    </row>
    <row r="375" spans="2:15" x14ac:dyDescent="0.2">
      <c r="B375" s="60" t="s">
        <v>113</v>
      </c>
      <c r="C375" s="91">
        <f>(C325/1000)*C347</f>
        <v>8.5560051399999999</v>
      </c>
      <c r="D375" s="91">
        <f t="shared" ref="D375:N375" si="290">(D325/1000)*D347</f>
        <v>7.1179151660000075</v>
      </c>
      <c r="E375" s="91">
        <f t="shared" si="290"/>
        <v>10.990310315</v>
      </c>
      <c r="F375" s="91">
        <f t="shared" si="290"/>
        <v>8.5289413120000024</v>
      </c>
      <c r="G375" s="91">
        <f t="shared" si="290"/>
        <v>9.5052604160000076</v>
      </c>
      <c r="H375" s="91">
        <f t="shared" si="290"/>
        <v>11.529737472000008</v>
      </c>
      <c r="I375" s="91">
        <f t="shared" si="290"/>
        <v>14.412171840000003</v>
      </c>
      <c r="J375" s="91">
        <f t="shared" si="290"/>
        <v>11.529737472000008</v>
      </c>
      <c r="K375" s="91">
        <f t="shared" si="290"/>
        <v>9.1590554880000568</v>
      </c>
      <c r="L375" s="91">
        <f t="shared" si="290"/>
        <v>8.1942159369999956</v>
      </c>
      <c r="M375" s="91">
        <f t="shared" si="290"/>
        <v>8.1942159369999956</v>
      </c>
      <c r="N375" s="91">
        <f t="shared" si="290"/>
        <v>8.9087275049999981</v>
      </c>
      <c r="O375" s="92">
        <f t="shared" si="265"/>
        <v>116.62629400000009</v>
      </c>
    </row>
    <row r="376" spans="2:15" x14ac:dyDescent="0.2">
      <c r="B376" s="60" t="s">
        <v>114</v>
      </c>
      <c r="C376" s="91">
        <f>(C326/1000)*C347</f>
        <v>42.012430260000002</v>
      </c>
      <c r="D376" s="91">
        <f t="shared" ref="D376:N376" si="291">(D326/1000)*D347</f>
        <v>33.69540609400002</v>
      </c>
      <c r="E376" s="91">
        <f t="shared" si="291"/>
        <v>36.842851835000005</v>
      </c>
      <c r="F376" s="91">
        <f t="shared" si="291"/>
        <v>42.945515168000021</v>
      </c>
      <c r="G376" s="91">
        <f t="shared" si="291"/>
        <v>45.727978224000005</v>
      </c>
      <c r="H376" s="91">
        <f t="shared" si="291"/>
        <v>51.911785408000021</v>
      </c>
      <c r="I376" s="91">
        <f t="shared" si="291"/>
        <v>64.371981759999997</v>
      </c>
      <c r="J376" s="91">
        <f t="shared" si="291"/>
        <v>51.911785408000021</v>
      </c>
      <c r="K376" s="91">
        <f t="shared" si="291"/>
        <v>38.728926031999769</v>
      </c>
      <c r="L376" s="91">
        <f t="shared" si="291"/>
        <v>41.23987063300001</v>
      </c>
      <c r="M376" s="91">
        <f t="shared" si="291"/>
        <v>41.23987063300001</v>
      </c>
      <c r="N376" s="91">
        <f t="shared" si="291"/>
        <v>43.869775545000017</v>
      </c>
      <c r="O376" s="92">
        <f t="shared" si="265"/>
        <v>534.49817699999983</v>
      </c>
    </row>
    <row r="377" spans="2:15" x14ac:dyDescent="0.2">
      <c r="B377" s="110" t="s">
        <v>192</v>
      </c>
      <c r="C377" s="91">
        <f>(C327/1000)*C347</f>
        <v>0</v>
      </c>
      <c r="D377" s="91">
        <f t="shared" ref="D377:N377" si="292">(D327/1000)*D347</f>
        <v>0</v>
      </c>
      <c r="E377" s="91">
        <f t="shared" si="292"/>
        <v>0</v>
      </c>
      <c r="F377" s="91">
        <f t="shared" si="292"/>
        <v>0</v>
      </c>
      <c r="G377" s="91">
        <f t="shared" si="292"/>
        <v>0</v>
      </c>
      <c r="H377" s="91">
        <f t="shared" si="292"/>
        <v>0</v>
      </c>
      <c r="I377" s="91">
        <f t="shared" si="292"/>
        <v>0</v>
      </c>
      <c r="J377" s="91">
        <f t="shared" si="292"/>
        <v>0</v>
      </c>
      <c r="K377" s="91">
        <f t="shared" si="292"/>
        <v>0</v>
      </c>
      <c r="L377" s="91">
        <f t="shared" si="292"/>
        <v>0</v>
      </c>
      <c r="M377" s="91">
        <f t="shared" si="292"/>
        <v>0</v>
      </c>
      <c r="N377" s="91">
        <f t="shared" si="292"/>
        <v>0</v>
      </c>
      <c r="O377" s="92">
        <f t="shared" si="265"/>
        <v>0</v>
      </c>
    </row>
    <row r="378" spans="2:15" x14ac:dyDescent="0.2">
      <c r="B378" s="60" t="s">
        <v>139</v>
      </c>
      <c r="C378" s="91">
        <f t="shared" ref="C378" si="293">(C328/1000)*C375</f>
        <v>0</v>
      </c>
      <c r="D378" s="91">
        <v>0</v>
      </c>
      <c r="E378" s="91">
        <v>0</v>
      </c>
      <c r="F378" s="91">
        <v>0</v>
      </c>
      <c r="G378" s="91">
        <v>0</v>
      </c>
      <c r="H378" s="91">
        <v>0</v>
      </c>
      <c r="I378" s="91">
        <v>0</v>
      </c>
      <c r="J378" s="91">
        <v>0</v>
      </c>
      <c r="K378" s="91">
        <v>0</v>
      </c>
      <c r="L378" s="91">
        <v>0</v>
      </c>
      <c r="M378" s="91">
        <v>0</v>
      </c>
      <c r="N378" s="91">
        <v>0</v>
      </c>
      <c r="O378" s="92">
        <f t="shared" si="265"/>
        <v>0</v>
      </c>
    </row>
    <row r="379" spans="2:15" x14ac:dyDescent="0.2">
      <c r="B379" s="60" t="s">
        <v>140</v>
      </c>
      <c r="C379" s="91">
        <f>(C329/1000)*C347</f>
        <v>72.848874700000039</v>
      </c>
      <c r="D379" s="91">
        <f t="shared" ref="D379:N379" si="294">(D329/1000)*D347</f>
        <v>57.90687893000004</v>
      </c>
      <c r="E379" s="91">
        <f t="shared" si="294"/>
        <v>63.722754325000032</v>
      </c>
      <c r="F379" s="91">
        <f t="shared" si="294"/>
        <v>74.910310822</v>
      </c>
      <c r="G379" s="91">
        <f t="shared" si="294"/>
        <v>79.764359971000033</v>
      </c>
      <c r="H379" s="91">
        <f t="shared" si="294"/>
        <v>90.38795003200002</v>
      </c>
      <c r="I379" s="91">
        <f t="shared" si="294"/>
        <v>113.50268754</v>
      </c>
      <c r="J379" s="91">
        <f t="shared" si="294"/>
        <v>90.38795003200002</v>
      </c>
      <c r="K379" s="91">
        <f t="shared" si="294"/>
        <v>68.504730602999999</v>
      </c>
      <c r="L379" s="91">
        <f t="shared" si="294"/>
        <v>69.559060134999996</v>
      </c>
      <c r="M379" s="91">
        <f t="shared" si="294"/>
        <v>69.559060134999996</v>
      </c>
      <c r="N379" s="91">
        <f t="shared" si="294"/>
        <v>75.850426774999988</v>
      </c>
      <c r="O379" s="92">
        <f t="shared" si="265"/>
        <v>926.90504400000009</v>
      </c>
    </row>
    <row r="380" spans="2:15" x14ac:dyDescent="0.2">
      <c r="B380" s="110" t="s">
        <v>126</v>
      </c>
      <c r="C380" s="91">
        <f>(C330/1000)*C347</f>
        <v>0</v>
      </c>
      <c r="D380" s="91">
        <f t="shared" ref="D380:N380" si="295">(D330/1000)*D347</f>
        <v>0</v>
      </c>
      <c r="E380" s="91">
        <f t="shared" si="295"/>
        <v>0</v>
      </c>
      <c r="F380" s="91">
        <f t="shared" si="295"/>
        <v>0</v>
      </c>
      <c r="G380" s="91">
        <f t="shared" si="295"/>
        <v>0</v>
      </c>
      <c r="H380" s="91">
        <f t="shared" si="295"/>
        <v>0</v>
      </c>
      <c r="I380" s="91">
        <f t="shared" si="295"/>
        <v>0</v>
      </c>
      <c r="J380" s="91">
        <f t="shared" si="295"/>
        <v>0</v>
      </c>
      <c r="K380" s="91">
        <f t="shared" si="295"/>
        <v>0</v>
      </c>
      <c r="L380" s="91">
        <f t="shared" si="295"/>
        <v>0</v>
      </c>
      <c r="M380" s="91">
        <f t="shared" si="295"/>
        <v>0</v>
      </c>
      <c r="N380" s="91">
        <f t="shared" si="295"/>
        <v>0</v>
      </c>
      <c r="O380" s="92">
        <f t="shared" si="265"/>
        <v>0</v>
      </c>
    </row>
    <row r="381" spans="2:15" x14ac:dyDescent="0.2">
      <c r="B381" s="60" t="s">
        <v>93</v>
      </c>
      <c r="C381" s="91">
        <f>(C331/1000)*C347</f>
        <v>208.86888252</v>
      </c>
      <c r="D381" s="91">
        <f t="shared" ref="D381:N381" si="296">(D331/1000)*D347</f>
        <v>164.84337398800002</v>
      </c>
      <c r="E381" s="91">
        <f t="shared" si="296"/>
        <v>179.38850817000002</v>
      </c>
      <c r="F381" s="91">
        <f t="shared" si="296"/>
        <v>214.40956964800006</v>
      </c>
      <c r="G381" s="91">
        <f t="shared" si="296"/>
        <v>224.61855586400003</v>
      </c>
      <c r="H381" s="91">
        <f t="shared" si="296"/>
        <v>257.27479628800006</v>
      </c>
      <c r="I381" s="91">
        <f t="shared" si="296"/>
        <v>322.62899536000003</v>
      </c>
      <c r="J381" s="91">
        <f t="shared" si="296"/>
        <v>257.27479628800006</v>
      </c>
      <c r="K381" s="91">
        <f t="shared" si="296"/>
        <v>188.10419155199952</v>
      </c>
      <c r="L381" s="91">
        <f t="shared" si="296"/>
        <v>195.03465636600001</v>
      </c>
      <c r="M381" s="91">
        <f t="shared" si="296"/>
        <v>195.03465636600001</v>
      </c>
      <c r="N381" s="91">
        <f t="shared" si="296"/>
        <v>213.46271259000002</v>
      </c>
      <c r="O381" s="92">
        <f t="shared" si="265"/>
        <v>2620.9436949999999</v>
      </c>
    </row>
    <row r="382" spans="2:15" x14ac:dyDescent="0.2">
      <c r="B382" s="60" t="s">
        <v>83</v>
      </c>
      <c r="C382" s="91">
        <f>(C332/1000)*C347</f>
        <v>0</v>
      </c>
      <c r="D382" s="91">
        <f t="shared" ref="D382:N382" si="297">(D332/1000)*D347</f>
        <v>0</v>
      </c>
      <c r="E382" s="91">
        <f t="shared" si="297"/>
        <v>0</v>
      </c>
      <c r="F382" s="91">
        <f t="shared" si="297"/>
        <v>0</v>
      </c>
      <c r="G382" s="91">
        <f t="shared" si="297"/>
        <v>0</v>
      </c>
      <c r="H382" s="91">
        <f t="shared" si="297"/>
        <v>0</v>
      </c>
      <c r="I382" s="91">
        <f t="shared" si="297"/>
        <v>0</v>
      </c>
      <c r="J382" s="91">
        <f t="shared" si="297"/>
        <v>0</v>
      </c>
      <c r="K382" s="91">
        <f t="shared" si="297"/>
        <v>0</v>
      </c>
      <c r="L382" s="91">
        <f t="shared" si="297"/>
        <v>0</v>
      </c>
      <c r="M382" s="91">
        <f t="shared" si="297"/>
        <v>0</v>
      </c>
      <c r="N382" s="91">
        <f t="shared" si="297"/>
        <v>0</v>
      </c>
      <c r="O382" s="92">
        <f t="shared" si="265"/>
        <v>0</v>
      </c>
    </row>
    <row r="383" spans="2:15" x14ac:dyDescent="0.2">
      <c r="B383" s="72" t="s">
        <v>84</v>
      </c>
      <c r="C383" s="91">
        <f>(C333/1000)*C347</f>
        <v>0</v>
      </c>
      <c r="D383" s="91">
        <f t="shared" ref="D383:N383" si="298">(D333/1000)*D347</f>
        <v>0</v>
      </c>
      <c r="E383" s="91">
        <f t="shared" si="298"/>
        <v>0</v>
      </c>
      <c r="F383" s="91">
        <f t="shared" si="298"/>
        <v>0</v>
      </c>
      <c r="G383" s="91">
        <f t="shared" si="298"/>
        <v>0</v>
      </c>
      <c r="H383" s="91">
        <f t="shared" si="298"/>
        <v>0</v>
      </c>
      <c r="I383" s="91">
        <f t="shared" si="298"/>
        <v>0</v>
      </c>
      <c r="J383" s="91">
        <f t="shared" si="298"/>
        <v>0</v>
      </c>
      <c r="K383" s="91">
        <f t="shared" si="298"/>
        <v>0</v>
      </c>
      <c r="L383" s="91">
        <f t="shared" si="298"/>
        <v>0</v>
      </c>
      <c r="M383" s="91">
        <f t="shared" si="298"/>
        <v>0</v>
      </c>
      <c r="N383" s="91">
        <f t="shared" si="298"/>
        <v>0</v>
      </c>
      <c r="O383" s="92">
        <f t="shared" si="265"/>
        <v>0</v>
      </c>
    </row>
    <row r="384" spans="2:15" x14ac:dyDescent="0.2">
      <c r="B384" s="60" t="s">
        <v>115</v>
      </c>
      <c r="C384" s="91">
        <f>(C334/1000)*C347</f>
        <v>35.524567139999995</v>
      </c>
      <c r="D384" s="91">
        <f t="shared" ref="D384:N384" si="299">(D334/1000)*D347</f>
        <v>27.33460296600003</v>
      </c>
      <c r="E384" s="91">
        <f t="shared" si="299"/>
        <v>27.814078815000244</v>
      </c>
      <c r="F384" s="91">
        <f t="shared" si="299"/>
        <v>34.941891290000044</v>
      </c>
      <c r="G384" s="91">
        <f t="shared" si="299"/>
        <v>38.191714845000021</v>
      </c>
      <c r="H384" s="91">
        <f t="shared" si="299"/>
        <v>42.064992240000002</v>
      </c>
      <c r="I384" s="91">
        <f t="shared" si="299"/>
        <v>53.616740299999982</v>
      </c>
      <c r="J384" s="91">
        <f t="shared" si="299"/>
        <v>42.064992240000002</v>
      </c>
      <c r="K384" s="91">
        <f t="shared" si="299"/>
        <v>33.166309084999995</v>
      </c>
      <c r="L384" s="91">
        <f t="shared" si="299"/>
        <v>33.698788036999979</v>
      </c>
      <c r="M384" s="91">
        <f t="shared" si="299"/>
        <v>33.698788036999979</v>
      </c>
      <c r="N384" s="91">
        <f t="shared" si="299"/>
        <v>36.166194005000001</v>
      </c>
      <c r="O384" s="92">
        <f t="shared" si="265"/>
        <v>438.28365900000034</v>
      </c>
    </row>
    <row r="385" spans="2:20" x14ac:dyDescent="0.2">
      <c r="B385" s="72" t="s">
        <v>85</v>
      </c>
      <c r="C385" s="91">
        <f>(C335/1000)*C347</f>
        <v>0</v>
      </c>
      <c r="D385" s="91">
        <f t="shared" ref="D385:N385" si="300">(D335/1000)*D347</f>
        <v>0</v>
      </c>
      <c r="E385" s="91">
        <f t="shared" si="300"/>
        <v>0</v>
      </c>
      <c r="F385" s="91">
        <f t="shared" si="300"/>
        <v>0</v>
      </c>
      <c r="G385" s="91">
        <f t="shared" si="300"/>
        <v>0</v>
      </c>
      <c r="H385" s="91">
        <f t="shared" si="300"/>
        <v>0</v>
      </c>
      <c r="I385" s="91">
        <f t="shared" si="300"/>
        <v>0</v>
      </c>
      <c r="J385" s="91">
        <f t="shared" si="300"/>
        <v>0</v>
      </c>
      <c r="K385" s="91">
        <f t="shared" si="300"/>
        <v>0</v>
      </c>
      <c r="L385" s="91">
        <f t="shared" si="300"/>
        <v>0</v>
      </c>
      <c r="M385" s="91">
        <f t="shared" si="300"/>
        <v>0</v>
      </c>
      <c r="N385" s="91">
        <f t="shared" si="300"/>
        <v>0</v>
      </c>
      <c r="O385" s="92">
        <f t="shared" si="265"/>
        <v>0</v>
      </c>
    </row>
    <row r="386" spans="2:20" x14ac:dyDescent="0.2">
      <c r="B386" s="60" t="s">
        <v>120</v>
      </c>
      <c r="C386" s="91">
        <f>(C336/1000)*C347</f>
        <v>0</v>
      </c>
      <c r="D386" s="91">
        <f t="shared" ref="D386:N386" si="301">(D336/1000)*D347</f>
        <v>0</v>
      </c>
      <c r="E386" s="91">
        <f t="shared" si="301"/>
        <v>0</v>
      </c>
      <c r="F386" s="91">
        <f t="shared" si="301"/>
        <v>0</v>
      </c>
      <c r="G386" s="91">
        <f t="shared" si="301"/>
        <v>0</v>
      </c>
      <c r="H386" s="91">
        <f t="shared" si="301"/>
        <v>0</v>
      </c>
      <c r="I386" s="91">
        <f t="shared" si="301"/>
        <v>0</v>
      </c>
      <c r="J386" s="91">
        <f t="shared" si="301"/>
        <v>0</v>
      </c>
      <c r="K386" s="91">
        <f t="shared" si="301"/>
        <v>0</v>
      </c>
      <c r="L386" s="91">
        <f t="shared" si="301"/>
        <v>0</v>
      </c>
      <c r="M386" s="91">
        <f t="shared" si="301"/>
        <v>0</v>
      </c>
      <c r="N386" s="91">
        <f t="shared" si="301"/>
        <v>0</v>
      </c>
      <c r="O386" s="92">
        <f t="shared" si="265"/>
        <v>0</v>
      </c>
    </row>
    <row r="387" spans="2:20" x14ac:dyDescent="0.2">
      <c r="B387" s="110" t="s">
        <v>173</v>
      </c>
      <c r="C387" s="91">
        <f>(C337/1000)*C347</f>
        <v>19.711736580000021</v>
      </c>
      <c r="D387" s="91">
        <f t="shared" ref="D387:N387" si="302">(D337/1000)*D347</f>
        <v>14.791003302</v>
      </c>
      <c r="E387" s="91">
        <f t="shared" si="302"/>
        <v>17.296381054999973</v>
      </c>
      <c r="F387" s="91">
        <f t="shared" si="302"/>
        <v>8.2525000900000176</v>
      </c>
      <c r="G387" s="91">
        <f t="shared" si="302"/>
        <v>9.6127432450000043</v>
      </c>
      <c r="H387" s="91">
        <f t="shared" si="302"/>
        <v>10.827685040000043</v>
      </c>
      <c r="I387" s="91">
        <f t="shared" si="302"/>
        <v>14.052356299999978</v>
      </c>
      <c r="J387" s="91">
        <f t="shared" si="302"/>
        <v>10.827685040000043</v>
      </c>
      <c r="K387" s="91">
        <f t="shared" si="302"/>
        <v>7.6934232849999837</v>
      </c>
      <c r="L387" s="91">
        <f t="shared" si="302"/>
        <v>16.815813788999968</v>
      </c>
      <c r="M387" s="91">
        <f t="shared" si="302"/>
        <v>16.815813788999968</v>
      </c>
      <c r="N387" s="91">
        <f t="shared" si="302"/>
        <v>20.08670148500001</v>
      </c>
      <c r="O387" s="92">
        <f t="shared" si="265"/>
        <v>166.78384300000005</v>
      </c>
    </row>
    <row r="388" spans="2:20" x14ac:dyDescent="0.2">
      <c r="B388" s="110" t="s">
        <v>172</v>
      </c>
      <c r="C388" s="91">
        <f>(C338/1000)*C347</f>
        <v>0</v>
      </c>
      <c r="D388" s="91">
        <f t="shared" ref="D388:N388" si="303">(D338/1000)*D347</f>
        <v>0</v>
      </c>
      <c r="E388" s="91">
        <f t="shared" si="303"/>
        <v>0</v>
      </c>
      <c r="F388" s="91">
        <f t="shared" si="303"/>
        <v>0</v>
      </c>
      <c r="G388" s="91">
        <f t="shared" si="303"/>
        <v>0</v>
      </c>
      <c r="H388" s="91">
        <f t="shared" si="303"/>
        <v>0</v>
      </c>
      <c r="I388" s="91">
        <f t="shared" si="303"/>
        <v>0</v>
      </c>
      <c r="J388" s="91">
        <f t="shared" si="303"/>
        <v>0</v>
      </c>
      <c r="K388" s="91">
        <f t="shared" si="303"/>
        <v>0</v>
      </c>
      <c r="L388" s="91">
        <f t="shared" si="303"/>
        <v>0</v>
      </c>
      <c r="M388" s="91">
        <f t="shared" si="303"/>
        <v>0</v>
      </c>
      <c r="N388" s="91">
        <f t="shared" si="303"/>
        <v>0</v>
      </c>
      <c r="O388" s="92">
        <f t="shared" si="265"/>
        <v>0</v>
      </c>
    </row>
    <row r="389" spans="2:20" x14ac:dyDescent="0.2">
      <c r="B389" s="60" t="s">
        <v>87</v>
      </c>
      <c r="C389" s="91">
        <f>(C339/1000)*C347</f>
        <v>0</v>
      </c>
      <c r="D389" s="91">
        <f t="shared" ref="D389:N389" si="304">(D339/1000)*D347</f>
        <v>0</v>
      </c>
      <c r="E389" s="91">
        <f t="shared" si="304"/>
        <v>0</v>
      </c>
      <c r="F389" s="91">
        <f t="shared" si="304"/>
        <v>0</v>
      </c>
      <c r="G389" s="91">
        <f t="shared" si="304"/>
        <v>0</v>
      </c>
      <c r="H389" s="91">
        <f t="shared" si="304"/>
        <v>0</v>
      </c>
      <c r="I389" s="91">
        <f t="shared" si="304"/>
        <v>0</v>
      </c>
      <c r="J389" s="91">
        <f t="shared" si="304"/>
        <v>0</v>
      </c>
      <c r="K389" s="91">
        <f t="shared" si="304"/>
        <v>0</v>
      </c>
      <c r="L389" s="91">
        <f t="shared" si="304"/>
        <v>0</v>
      </c>
      <c r="M389" s="91">
        <f t="shared" si="304"/>
        <v>0</v>
      </c>
      <c r="N389" s="91">
        <f t="shared" si="304"/>
        <v>0</v>
      </c>
      <c r="O389" s="92">
        <f t="shared" si="265"/>
        <v>0</v>
      </c>
    </row>
    <row r="390" spans="2:20" x14ac:dyDescent="0.2">
      <c r="B390" s="60" t="s">
        <v>94</v>
      </c>
      <c r="C390" s="91">
        <f>(C340/1000)*C347</f>
        <v>83.953825220000013</v>
      </c>
      <c r="D390" s="91">
        <f t="shared" ref="D390:N390" si="305">(D340/1000)*D347</f>
        <v>64.619462118000015</v>
      </c>
      <c r="E390" s="91">
        <f t="shared" si="305"/>
        <v>70.833056495000008</v>
      </c>
      <c r="F390" s="91">
        <f t="shared" si="305"/>
        <v>84.749093362000025</v>
      </c>
      <c r="G390" s="91">
        <f t="shared" si="305"/>
        <v>88.940070441000003</v>
      </c>
      <c r="H390" s="91">
        <f t="shared" si="305"/>
        <v>103.89385227200003</v>
      </c>
      <c r="I390" s="91">
        <f t="shared" si="305"/>
        <v>129.34956534</v>
      </c>
      <c r="J390" s="91">
        <f t="shared" si="305"/>
        <v>103.89385227200003</v>
      </c>
      <c r="K390" s="91">
        <f t="shared" si="305"/>
        <v>74.452663313000002</v>
      </c>
      <c r="L390" s="91">
        <f t="shared" si="305"/>
        <v>78.248035900999994</v>
      </c>
      <c r="M390" s="91">
        <f t="shared" si="305"/>
        <v>78.248035900999994</v>
      </c>
      <c r="N390" s="91">
        <f t="shared" si="305"/>
        <v>86.170820365000012</v>
      </c>
      <c r="O390" s="92">
        <f t="shared" si="265"/>
        <v>1047.352333</v>
      </c>
    </row>
    <row r="391" spans="2:20" x14ac:dyDescent="0.2">
      <c r="B391" s="60" t="s">
        <v>141</v>
      </c>
      <c r="C391" s="121">
        <f>(C341/1000)*C347</f>
        <v>24.873538400000022</v>
      </c>
      <c r="D391" s="121">
        <f t="shared" ref="D391:N391" si="306">(D341/1000)*D347</f>
        <v>20.842046960000022</v>
      </c>
      <c r="E391" s="121">
        <f t="shared" si="306"/>
        <v>22.162599400000229</v>
      </c>
      <c r="F391" s="121">
        <f t="shared" si="306"/>
        <v>25.505454346000029</v>
      </c>
      <c r="G391" s="121">
        <f t="shared" si="306"/>
        <v>27.834743253000006</v>
      </c>
      <c r="H391" s="121">
        <f t="shared" si="306"/>
        <v>31.937835376000017</v>
      </c>
      <c r="I391" s="121">
        <f t="shared" si="306"/>
        <v>38.88679422000002</v>
      </c>
      <c r="J391" s="121">
        <f t="shared" si="306"/>
        <v>31.937835376000017</v>
      </c>
      <c r="K391" s="121">
        <f t="shared" si="306"/>
        <v>23.968716428999993</v>
      </c>
      <c r="L391" s="121">
        <f t="shared" si="306"/>
        <v>24.469527719999988</v>
      </c>
      <c r="M391" s="121">
        <f t="shared" si="306"/>
        <v>24.469527719999988</v>
      </c>
      <c r="N391" s="121">
        <f t="shared" si="306"/>
        <v>25.621997800000006</v>
      </c>
      <c r="O391" s="122">
        <f t="shared" si="265"/>
        <v>322.51061700000031</v>
      </c>
    </row>
    <row r="392" spans="2:20" x14ac:dyDescent="0.2">
      <c r="B392" s="110" t="s">
        <v>127</v>
      </c>
      <c r="C392" s="121">
        <f>(C342/1000)*C347</f>
        <v>0</v>
      </c>
      <c r="D392" s="121">
        <f t="shared" ref="D392:N392" si="307">(D342/1000)*D347</f>
        <v>0</v>
      </c>
      <c r="E392" s="121">
        <f t="shared" si="307"/>
        <v>0</v>
      </c>
      <c r="F392" s="121">
        <f t="shared" si="307"/>
        <v>0</v>
      </c>
      <c r="G392" s="121">
        <f t="shared" si="307"/>
        <v>0</v>
      </c>
      <c r="H392" s="121">
        <f t="shared" si="307"/>
        <v>0</v>
      </c>
      <c r="I392" s="121">
        <f t="shared" si="307"/>
        <v>0</v>
      </c>
      <c r="J392" s="121">
        <f t="shared" si="307"/>
        <v>0</v>
      </c>
      <c r="K392" s="121">
        <f t="shared" si="307"/>
        <v>0</v>
      </c>
      <c r="L392" s="121">
        <f t="shared" si="307"/>
        <v>0</v>
      </c>
      <c r="M392" s="121">
        <f t="shared" si="307"/>
        <v>0</v>
      </c>
      <c r="N392" s="121">
        <f t="shared" si="307"/>
        <v>0</v>
      </c>
      <c r="O392" s="122">
        <f t="shared" si="265"/>
        <v>0</v>
      </c>
    </row>
    <row r="393" spans="2:20" x14ac:dyDescent="0.2">
      <c r="B393" s="110" t="s">
        <v>88</v>
      </c>
      <c r="C393" s="121">
        <f>(C343/1000)*C347</f>
        <v>0</v>
      </c>
      <c r="D393" s="121">
        <f t="shared" ref="D393:N393" si="308">(D343/1000)*D347</f>
        <v>0</v>
      </c>
      <c r="E393" s="121">
        <f t="shared" si="308"/>
        <v>0</v>
      </c>
      <c r="F393" s="121">
        <f t="shared" si="308"/>
        <v>0</v>
      </c>
      <c r="G393" s="121">
        <f t="shared" si="308"/>
        <v>0</v>
      </c>
      <c r="H393" s="121">
        <f t="shared" si="308"/>
        <v>0</v>
      </c>
      <c r="I393" s="121">
        <f t="shared" si="308"/>
        <v>0</v>
      </c>
      <c r="J393" s="121">
        <f t="shared" si="308"/>
        <v>0</v>
      </c>
      <c r="K393" s="121">
        <f t="shared" si="308"/>
        <v>0</v>
      </c>
      <c r="L393" s="121">
        <f t="shared" si="308"/>
        <v>0</v>
      </c>
      <c r="M393" s="121">
        <f t="shared" si="308"/>
        <v>0</v>
      </c>
      <c r="N393" s="121">
        <f t="shared" si="308"/>
        <v>0</v>
      </c>
      <c r="O393" s="122">
        <f t="shared" si="265"/>
        <v>0</v>
      </c>
    </row>
    <row r="394" spans="2:20" x14ac:dyDescent="0.2">
      <c r="B394" s="110" t="s">
        <v>89</v>
      </c>
      <c r="C394" s="93">
        <f>(C344/1000)*C347</f>
        <v>0</v>
      </c>
      <c r="D394" s="93">
        <f t="shared" ref="D394:N394" si="309">(D344/1000)*D347</f>
        <v>0</v>
      </c>
      <c r="E394" s="93">
        <f t="shared" si="309"/>
        <v>0</v>
      </c>
      <c r="F394" s="93">
        <f t="shared" si="309"/>
        <v>0</v>
      </c>
      <c r="G394" s="93">
        <f t="shared" si="309"/>
        <v>0</v>
      </c>
      <c r="H394" s="93">
        <f t="shared" si="309"/>
        <v>0</v>
      </c>
      <c r="I394" s="93">
        <f t="shared" si="309"/>
        <v>0</v>
      </c>
      <c r="J394" s="93">
        <f t="shared" si="309"/>
        <v>0</v>
      </c>
      <c r="K394" s="93">
        <f t="shared" si="309"/>
        <v>0</v>
      </c>
      <c r="L394" s="93">
        <f t="shared" si="309"/>
        <v>0</v>
      </c>
      <c r="M394" s="93">
        <f t="shared" si="309"/>
        <v>0</v>
      </c>
      <c r="N394" s="93">
        <f t="shared" si="309"/>
        <v>0</v>
      </c>
      <c r="O394" s="94">
        <f t="shared" si="265"/>
        <v>0</v>
      </c>
    </row>
    <row r="395" spans="2:20" x14ac:dyDescent="0.2">
      <c r="B395" s="60" t="s">
        <v>143</v>
      </c>
      <c r="C395" s="69">
        <f>SUM(C350:C394)</f>
        <v>1104.2656082600001</v>
      </c>
      <c r="D395" s="69">
        <f t="shared" ref="D395:O395" si="310">SUM(D350:D394)</f>
        <v>873.12182429400048</v>
      </c>
      <c r="E395" s="69">
        <f t="shared" si="310"/>
        <v>945.04365933500014</v>
      </c>
      <c r="F395" s="69">
        <f t="shared" si="310"/>
        <v>1099.3610702020005</v>
      </c>
      <c r="G395" s="69">
        <f t="shared" si="310"/>
        <v>1159.4321420610001</v>
      </c>
      <c r="H395" s="69">
        <f t="shared" si="310"/>
        <v>1328.4062353120007</v>
      </c>
      <c r="I395" s="69">
        <f t="shared" si="310"/>
        <v>1661.02554414</v>
      </c>
      <c r="J395" s="69">
        <f t="shared" si="310"/>
        <v>1328.4062353120007</v>
      </c>
      <c r="K395" s="69">
        <f t="shared" si="310"/>
        <v>989.12526297299928</v>
      </c>
      <c r="L395" s="69">
        <f t="shared" si="310"/>
        <v>1038.554565533</v>
      </c>
      <c r="M395" s="69">
        <f t="shared" si="310"/>
        <v>1038.554565533</v>
      </c>
      <c r="N395" s="69">
        <f t="shared" si="310"/>
        <v>1136.2052640450001</v>
      </c>
      <c r="O395" s="69">
        <f t="shared" si="310"/>
        <v>13701.501977000002</v>
      </c>
    </row>
    <row r="397" spans="2:20" x14ac:dyDescent="0.2">
      <c r="B397" s="76" t="s">
        <v>175</v>
      </c>
    </row>
    <row r="398" spans="2:20" x14ac:dyDescent="0.2">
      <c r="B398" s="101" t="s">
        <v>118</v>
      </c>
      <c r="C398" s="99">
        <v>20000</v>
      </c>
      <c r="D398" s="99">
        <f t="shared" ref="D398:E406" si="311">C398</f>
        <v>20000</v>
      </c>
      <c r="E398" s="99">
        <f t="shared" si="311"/>
        <v>20000</v>
      </c>
      <c r="F398" s="99">
        <f t="shared" ref="F398:N398" si="312">E398</f>
        <v>20000</v>
      </c>
      <c r="G398" s="99">
        <f t="shared" si="312"/>
        <v>20000</v>
      </c>
      <c r="H398" s="99">
        <f t="shared" si="312"/>
        <v>20000</v>
      </c>
      <c r="I398" s="99">
        <f t="shared" si="312"/>
        <v>20000</v>
      </c>
      <c r="J398" s="99">
        <f t="shared" si="312"/>
        <v>20000</v>
      </c>
      <c r="K398" s="99">
        <f t="shared" si="312"/>
        <v>20000</v>
      </c>
      <c r="L398" s="99">
        <f t="shared" si="312"/>
        <v>20000</v>
      </c>
      <c r="M398" s="99">
        <f t="shared" si="312"/>
        <v>20000</v>
      </c>
      <c r="N398" s="99">
        <f t="shared" si="312"/>
        <v>20000</v>
      </c>
      <c r="O398" s="97">
        <f>SUM(C398:N398)</f>
        <v>240000</v>
      </c>
      <c r="Q398" s="41"/>
      <c r="R398" s="41"/>
      <c r="S398" s="41"/>
      <c r="T398" s="41"/>
    </row>
    <row r="399" spans="2:20" x14ac:dyDescent="0.2">
      <c r="B399" s="62" t="s">
        <v>106</v>
      </c>
      <c r="C399" s="99">
        <v>-800</v>
      </c>
      <c r="D399" s="99">
        <f t="shared" si="311"/>
        <v>-800</v>
      </c>
      <c r="E399" s="99">
        <f t="shared" si="311"/>
        <v>-800</v>
      </c>
      <c r="F399" s="99">
        <f t="shared" ref="F399:N399" si="313">E399</f>
        <v>-800</v>
      </c>
      <c r="G399" s="99">
        <f t="shared" si="313"/>
        <v>-800</v>
      </c>
      <c r="H399" s="99">
        <f t="shared" si="313"/>
        <v>-800</v>
      </c>
      <c r="I399" s="99">
        <f t="shared" si="313"/>
        <v>-800</v>
      </c>
      <c r="J399" s="99">
        <f t="shared" si="313"/>
        <v>-800</v>
      </c>
      <c r="K399" s="99">
        <f t="shared" si="313"/>
        <v>-800</v>
      </c>
      <c r="L399" s="99">
        <f t="shared" si="313"/>
        <v>-800</v>
      </c>
      <c r="M399" s="99">
        <f t="shared" si="313"/>
        <v>-800</v>
      </c>
      <c r="N399" s="99">
        <f t="shared" si="313"/>
        <v>-800</v>
      </c>
      <c r="O399" s="97">
        <f>SUM(C399:N399)</f>
        <v>-9600</v>
      </c>
    </row>
    <row r="400" spans="2:20" x14ac:dyDescent="0.2">
      <c r="B400" s="101" t="s">
        <v>73</v>
      </c>
      <c r="C400" s="99">
        <v>4000</v>
      </c>
      <c r="D400" s="99">
        <f t="shared" si="311"/>
        <v>4000</v>
      </c>
      <c r="E400" s="99">
        <f t="shared" si="311"/>
        <v>4000</v>
      </c>
      <c r="F400" s="99">
        <f t="shared" ref="F400:N400" si="314">E400</f>
        <v>4000</v>
      </c>
      <c r="G400" s="99">
        <f t="shared" si="314"/>
        <v>4000</v>
      </c>
      <c r="H400" s="99">
        <f t="shared" si="314"/>
        <v>4000</v>
      </c>
      <c r="I400" s="99">
        <f t="shared" si="314"/>
        <v>4000</v>
      </c>
      <c r="J400" s="99">
        <f t="shared" si="314"/>
        <v>4000</v>
      </c>
      <c r="K400" s="99">
        <f t="shared" si="314"/>
        <v>4000</v>
      </c>
      <c r="L400" s="99">
        <f t="shared" si="314"/>
        <v>4000</v>
      </c>
      <c r="M400" s="99">
        <f t="shared" si="314"/>
        <v>4000</v>
      </c>
      <c r="N400" s="99">
        <f t="shared" si="314"/>
        <v>4000</v>
      </c>
      <c r="O400" s="97">
        <f>SUM(C400:N400)</f>
        <v>48000</v>
      </c>
    </row>
    <row r="401" spans="2:15" x14ac:dyDescent="0.2">
      <c r="B401" s="62" t="s">
        <v>123</v>
      </c>
      <c r="C401" s="99">
        <v>6000</v>
      </c>
      <c r="D401" s="99">
        <f t="shared" si="311"/>
        <v>6000</v>
      </c>
      <c r="E401" s="99">
        <f t="shared" si="311"/>
        <v>6000</v>
      </c>
      <c r="F401" s="99">
        <f t="shared" ref="F401:N402" si="315">E401</f>
        <v>6000</v>
      </c>
      <c r="G401" s="99">
        <f t="shared" si="315"/>
        <v>6000</v>
      </c>
      <c r="H401" s="99">
        <f t="shared" si="315"/>
        <v>6000</v>
      </c>
      <c r="I401" s="99">
        <f t="shared" si="315"/>
        <v>6000</v>
      </c>
      <c r="J401" s="99">
        <f t="shared" si="315"/>
        <v>6000</v>
      </c>
      <c r="K401" s="99">
        <f t="shared" si="315"/>
        <v>6000</v>
      </c>
      <c r="L401" s="99">
        <f t="shared" si="315"/>
        <v>6000</v>
      </c>
      <c r="M401" s="99">
        <f t="shared" si="315"/>
        <v>6000</v>
      </c>
      <c r="N401" s="99">
        <f t="shared" si="315"/>
        <v>6000</v>
      </c>
      <c r="O401" s="97">
        <f t="shared" ref="O401:O407" si="316">SUM(C401:N401)</f>
        <v>72000</v>
      </c>
    </row>
    <row r="402" spans="2:15" x14ac:dyDescent="0.2">
      <c r="B402" s="101" t="s">
        <v>76</v>
      </c>
      <c r="C402" s="99">
        <v>6300</v>
      </c>
      <c r="D402" s="99">
        <f t="shared" si="311"/>
        <v>6300</v>
      </c>
      <c r="E402" s="99">
        <f t="shared" si="311"/>
        <v>6300</v>
      </c>
      <c r="F402" s="99">
        <f t="shared" si="315"/>
        <v>6300</v>
      </c>
      <c r="G402" s="99">
        <f t="shared" si="315"/>
        <v>6300</v>
      </c>
      <c r="H402" s="99">
        <f t="shared" si="315"/>
        <v>6300</v>
      </c>
      <c r="I402" s="99">
        <f t="shared" si="315"/>
        <v>6300</v>
      </c>
      <c r="J402" s="99">
        <f t="shared" si="315"/>
        <v>6300</v>
      </c>
      <c r="K402" s="99">
        <f t="shared" si="315"/>
        <v>6300</v>
      </c>
      <c r="L402" s="99">
        <f t="shared" si="315"/>
        <v>6300</v>
      </c>
      <c r="M402" s="99">
        <f t="shared" si="315"/>
        <v>6300</v>
      </c>
      <c r="N402" s="99">
        <f t="shared" si="315"/>
        <v>6300</v>
      </c>
      <c r="O402" s="97">
        <f t="shared" si="316"/>
        <v>75600</v>
      </c>
    </row>
    <row r="403" spans="2:15" x14ac:dyDescent="0.2">
      <c r="B403" s="101" t="s">
        <v>119</v>
      </c>
      <c r="C403" s="99">
        <v>0</v>
      </c>
      <c r="D403" s="99">
        <v>0</v>
      </c>
      <c r="E403" s="99">
        <v>0</v>
      </c>
      <c r="F403" s="99">
        <v>0</v>
      </c>
      <c r="G403" s="99">
        <v>0</v>
      </c>
      <c r="H403" s="99">
        <v>0</v>
      </c>
      <c r="I403" s="99">
        <v>0</v>
      </c>
      <c r="J403" s="99">
        <v>0</v>
      </c>
      <c r="K403" s="99">
        <v>0</v>
      </c>
      <c r="L403" s="99">
        <v>0</v>
      </c>
      <c r="M403" s="99">
        <v>0</v>
      </c>
      <c r="N403" s="99">
        <v>0</v>
      </c>
      <c r="O403" s="97">
        <f t="shared" si="316"/>
        <v>0</v>
      </c>
    </row>
    <row r="404" spans="2:15" x14ac:dyDescent="0.2">
      <c r="B404" s="101" t="s">
        <v>82</v>
      </c>
      <c r="C404" s="99">
        <v>0</v>
      </c>
      <c r="D404" s="99">
        <f t="shared" si="311"/>
        <v>0</v>
      </c>
      <c r="E404" s="99">
        <f t="shared" si="311"/>
        <v>0</v>
      </c>
      <c r="F404" s="99">
        <f t="shared" ref="F404:N405" si="317">E404</f>
        <v>0</v>
      </c>
      <c r="G404" s="99">
        <f t="shared" si="317"/>
        <v>0</v>
      </c>
      <c r="H404" s="99">
        <f t="shared" si="317"/>
        <v>0</v>
      </c>
      <c r="I404" s="99">
        <f t="shared" si="317"/>
        <v>0</v>
      </c>
      <c r="J404" s="99">
        <f t="shared" si="317"/>
        <v>0</v>
      </c>
      <c r="K404" s="99">
        <f t="shared" si="317"/>
        <v>0</v>
      </c>
      <c r="L404" s="99">
        <f t="shared" si="317"/>
        <v>0</v>
      </c>
      <c r="M404" s="99">
        <f t="shared" si="317"/>
        <v>0</v>
      </c>
      <c r="N404" s="99">
        <f t="shared" si="317"/>
        <v>0</v>
      </c>
      <c r="O404" s="97">
        <f t="shared" si="316"/>
        <v>0</v>
      </c>
    </row>
    <row r="405" spans="2:15" x14ac:dyDescent="0.2">
      <c r="B405" s="101" t="s">
        <v>112</v>
      </c>
      <c r="C405" s="99">
        <v>31000</v>
      </c>
      <c r="D405" s="99">
        <f t="shared" si="311"/>
        <v>31000</v>
      </c>
      <c r="E405" s="99">
        <f t="shared" si="311"/>
        <v>31000</v>
      </c>
      <c r="F405" s="99">
        <f t="shared" si="317"/>
        <v>31000</v>
      </c>
      <c r="G405" s="99">
        <f t="shared" si="317"/>
        <v>31000</v>
      </c>
      <c r="H405" s="99">
        <f t="shared" si="317"/>
        <v>31000</v>
      </c>
      <c r="I405" s="99">
        <f t="shared" si="317"/>
        <v>31000</v>
      </c>
      <c r="J405" s="99">
        <f t="shared" si="317"/>
        <v>31000</v>
      </c>
      <c r="K405" s="99">
        <f t="shared" si="317"/>
        <v>31000</v>
      </c>
      <c r="L405" s="99">
        <f t="shared" si="317"/>
        <v>31000</v>
      </c>
      <c r="M405" s="99">
        <f t="shared" si="317"/>
        <v>31000</v>
      </c>
      <c r="N405" s="99">
        <f t="shared" si="317"/>
        <v>31000</v>
      </c>
      <c r="O405" s="97">
        <f t="shared" si="316"/>
        <v>372000</v>
      </c>
    </row>
    <row r="406" spans="2:15" x14ac:dyDescent="0.2">
      <c r="B406" s="101" t="s">
        <v>170</v>
      </c>
      <c r="C406" s="123">
        <v>4000</v>
      </c>
      <c r="D406" s="123">
        <f t="shared" si="311"/>
        <v>4000</v>
      </c>
      <c r="E406" s="123">
        <f t="shared" si="311"/>
        <v>4000</v>
      </c>
      <c r="F406" s="123">
        <f t="shared" ref="F406:N406" si="318">E406</f>
        <v>4000</v>
      </c>
      <c r="G406" s="123">
        <f t="shared" si="318"/>
        <v>4000</v>
      </c>
      <c r="H406" s="123">
        <f t="shared" si="318"/>
        <v>4000</v>
      </c>
      <c r="I406" s="123">
        <f t="shared" si="318"/>
        <v>4000</v>
      </c>
      <c r="J406" s="123">
        <f t="shared" si="318"/>
        <v>4000</v>
      </c>
      <c r="K406" s="123">
        <f t="shared" si="318"/>
        <v>4000</v>
      </c>
      <c r="L406" s="123">
        <f t="shared" si="318"/>
        <v>4000</v>
      </c>
      <c r="M406" s="123">
        <f t="shared" si="318"/>
        <v>4000</v>
      </c>
      <c r="N406" s="123">
        <f t="shared" si="318"/>
        <v>4000</v>
      </c>
      <c r="O406" s="124">
        <f t="shared" si="316"/>
        <v>48000</v>
      </c>
    </row>
    <row r="407" spans="2:15" x14ac:dyDescent="0.2">
      <c r="B407" s="101" t="s">
        <v>127</v>
      </c>
      <c r="C407" s="100">
        <v>9200</v>
      </c>
      <c r="D407" s="100">
        <f>C407</f>
        <v>9200</v>
      </c>
      <c r="E407" s="100">
        <f t="shared" ref="E407:N407" si="319">D407</f>
        <v>9200</v>
      </c>
      <c r="F407" s="100">
        <f t="shared" si="319"/>
        <v>9200</v>
      </c>
      <c r="G407" s="100">
        <f t="shared" si="319"/>
        <v>9200</v>
      </c>
      <c r="H407" s="100">
        <f t="shared" si="319"/>
        <v>9200</v>
      </c>
      <c r="I407" s="100">
        <f t="shared" si="319"/>
        <v>9200</v>
      </c>
      <c r="J407" s="100">
        <f t="shared" si="319"/>
        <v>9200</v>
      </c>
      <c r="K407" s="100">
        <f t="shared" si="319"/>
        <v>9200</v>
      </c>
      <c r="L407" s="100">
        <f t="shared" si="319"/>
        <v>9200</v>
      </c>
      <c r="M407" s="100">
        <f t="shared" si="319"/>
        <v>9200</v>
      </c>
      <c r="N407" s="100">
        <f t="shared" si="319"/>
        <v>9200</v>
      </c>
      <c r="O407" s="98">
        <f t="shared" si="316"/>
        <v>110400</v>
      </c>
    </row>
    <row r="408" spans="2:15" x14ac:dyDescent="0.2">
      <c r="B408" s="62" t="s">
        <v>143</v>
      </c>
      <c r="C408" s="79">
        <f t="shared" ref="C408:O408" si="320">SUM(C398:C407)</f>
        <v>79700</v>
      </c>
      <c r="D408" s="79">
        <f t="shared" si="320"/>
        <v>79700</v>
      </c>
      <c r="E408" s="79">
        <f t="shared" si="320"/>
        <v>79700</v>
      </c>
      <c r="F408" s="79">
        <f t="shared" si="320"/>
        <v>79700</v>
      </c>
      <c r="G408" s="79">
        <f t="shared" si="320"/>
        <v>79700</v>
      </c>
      <c r="H408" s="79">
        <f t="shared" si="320"/>
        <v>79700</v>
      </c>
      <c r="I408" s="79">
        <f t="shared" si="320"/>
        <v>79700</v>
      </c>
      <c r="J408" s="79">
        <f t="shared" si="320"/>
        <v>79700</v>
      </c>
      <c r="K408" s="79">
        <f t="shared" si="320"/>
        <v>79700</v>
      </c>
      <c r="L408" s="79">
        <f t="shared" si="320"/>
        <v>79700</v>
      </c>
      <c r="M408" s="79">
        <f t="shared" si="320"/>
        <v>79700</v>
      </c>
      <c r="N408" s="79">
        <f t="shared" si="320"/>
        <v>79700</v>
      </c>
      <c r="O408" s="79">
        <f t="shared" si="320"/>
        <v>956400</v>
      </c>
    </row>
    <row r="409" spans="2:15" x14ac:dyDescent="0.2">
      <c r="C409" s="77"/>
      <c r="D409" s="77"/>
      <c r="E409" s="77"/>
      <c r="F409" s="78"/>
      <c r="G409" s="77"/>
      <c r="H409" s="77"/>
      <c r="I409" s="77"/>
      <c r="J409" s="77"/>
      <c r="K409" s="77"/>
      <c r="L409" s="77"/>
      <c r="M409" s="77"/>
      <c r="N409" s="77"/>
      <c r="O409" s="77"/>
    </row>
    <row r="410" spans="2:15" x14ac:dyDescent="0.2">
      <c r="C410" s="77"/>
      <c r="D410" s="77"/>
      <c r="E410" s="77"/>
      <c r="F410" s="78"/>
      <c r="G410" s="77"/>
      <c r="H410" s="77"/>
      <c r="I410" s="77"/>
      <c r="J410" s="77"/>
      <c r="K410" s="77"/>
      <c r="L410" s="77"/>
      <c r="M410" s="77"/>
      <c r="N410" s="77"/>
      <c r="O410" s="77"/>
    </row>
    <row r="411" spans="2:15" x14ac:dyDescent="0.2">
      <c r="C411" s="77"/>
      <c r="D411" s="77"/>
      <c r="E411" s="77"/>
      <c r="F411" s="78"/>
      <c r="G411" s="77"/>
      <c r="H411" s="77"/>
      <c r="I411" s="77"/>
      <c r="J411" s="77"/>
      <c r="K411" s="77"/>
      <c r="L411" s="77"/>
      <c r="M411" s="77"/>
      <c r="N411" s="77"/>
      <c r="O411" s="77"/>
    </row>
    <row r="412" spans="2:15" x14ac:dyDescent="0.2">
      <c r="B412" s="101" t="s">
        <v>162</v>
      </c>
      <c r="C412" s="77"/>
      <c r="D412" s="77"/>
      <c r="E412" s="77"/>
      <c r="F412" s="78"/>
      <c r="G412" s="77"/>
      <c r="H412" s="77"/>
      <c r="I412" s="77"/>
      <c r="J412" s="77"/>
      <c r="K412" s="77"/>
      <c r="L412" s="77"/>
      <c r="M412" s="77"/>
      <c r="N412" s="77"/>
      <c r="O412" s="77"/>
    </row>
    <row r="413" spans="2:15" x14ac:dyDescent="0.2">
      <c r="B413" s="76" t="s">
        <v>163</v>
      </c>
      <c r="C413" s="64" t="s">
        <v>136</v>
      </c>
      <c r="D413" s="64" t="s">
        <v>98</v>
      </c>
      <c r="E413" s="64" t="s">
        <v>99</v>
      </c>
      <c r="F413" s="64" t="s">
        <v>100</v>
      </c>
      <c r="G413" s="64" t="s">
        <v>101</v>
      </c>
      <c r="H413" s="64" t="s">
        <v>102</v>
      </c>
      <c r="I413" s="64" t="s">
        <v>137</v>
      </c>
      <c r="J413" s="64" t="s">
        <v>103</v>
      </c>
      <c r="K413" s="64" t="s">
        <v>104</v>
      </c>
      <c r="L413" s="64" t="s">
        <v>95</v>
      </c>
      <c r="M413" s="64" t="s">
        <v>96</v>
      </c>
      <c r="N413" s="64" t="s">
        <v>97</v>
      </c>
      <c r="O413" s="64" t="s">
        <v>36</v>
      </c>
    </row>
    <row r="414" spans="2:15" x14ac:dyDescent="0.2">
      <c r="B414" s="101" t="s">
        <v>164</v>
      </c>
      <c r="C414" s="97">
        <f t="shared" ref="C414:N414" si="321">C101+C297</f>
        <v>325644.04999999993</v>
      </c>
      <c r="D414" s="97">
        <f t="shared" si="321"/>
        <v>290002.14</v>
      </c>
      <c r="E414" s="97">
        <f t="shared" si="321"/>
        <v>301975.15016999998</v>
      </c>
      <c r="F414" s="97">
        <f t="shared" si="321"/>
        <v>356946.42</v>
      </c>
      <c r="G414" s="97">
        <f t="shared" si="321"/>
        <v>365354.67999999993</v>
      </c>
      <c r="H414" s="97">
        <f t="shared" si="321"/>
        <v>392857.56000000006</v>
      </c>
      <c r="I414" s="97">
        <f t="shared" si="321"/>
        <v>445419.54000000004</v>
      </c>
      <c r="J414" s="97">
        <f t="shared" si="321"/>
        <v>392857.56000000006</v>
      </c>
      <c r="K414" s="97">
        <f t="shared" si="321"/>
        <v>336703.36836999992</v>
      </c>
      <c r="L414" s="97">
        <f t="shared" si="321"/>
        <v>315371.89</v>
      </c>
      <c r="M414" s="97">
        <f t="shared" si="321"/>
        <v>315371.89</v>
      </c>
      <c r="N414" s="97">
        <f t="shared" si="321"/>
        <v>330365.92999999993</v>
      </c>
      <c r="O414" s="77">
        <f>SUM(C414:N414)</f>
        <v>4168870.1785399998</v>
      </c>
    </row>
    <row r="415" spans="2:15" x14ac:dyDescent="0.2">
      <c r="B415" s="101" t="s">
        <v>165</v>
      </c>
      <c r="C415" s="103">
        <f t="shared" ref="C415:N415" si="322">C199+C395</f>
        <v>2200.03960826</v>
      </c>
      <c r="D415" s="103">
        <f t="shared" si="322"/>
        <v>1968.8958242940002</v>
      </c>
      <c r="E415" s="103">
        <f t="shared" si="322"/>
        <v>2040.8176593349999</v>
      </c>
      <c r="F415" s="103">
        <f t="shared" si="322"/>
        <v>2350.4330702020006</v>
      </c>
      <c r="G415" s="103">
        <f t="shared" si="322"/>
        <v>2410.504142061</v>
      </c>
      <c r="H415" s="103">
        <f t="shared" si="322"/>
        <v>2579.4782353120008</v>
      </c>
      <c r="I415" s="103">
        <f t="shared" si="322"/>
        <v>2912.0975441399996</v>
      </c>
      <c r="J415" s="103">
        <f t="shared" si="322"/>
        <v>2579.4782353120008</v>
      </c>
      <c r="K415" s="103">
        <f t="shared" si="322"/>
        <v>2240.1972629729989</v>
      </c>
      <c r="L415" s="103">
        <f t="shared" si="322"/>
        <v>2134.3285655329996</v>
      </c>
      <c r="M415" s="103">
        <f t="shared" si="322"/>
        <v>2134.3285655329996</v>
      </c>
      <c r="N415" s="103">
        <f t="shared" si="322"/>
        <v>2231.9792640449996</v>
      </c>
      <c r="O415" s="104">
        <f>SUM(C415:N415)</f>
        <v>27782.577977000004</v>
      </c>
    </row>
    <row r="416" spans="2:15" x14ac:dyDescent="0.2">
      <c r="B416" s="101" t="s">
        <v>166</v>
      </c>
      <c r="C416" s="102">
        <f>SUM(C414:C415)</f>
        <v>327844.08960825991</v>
      </c>
      <c r="D416" s="102">
        <f t="shared" ref="D416:N416" si="323">SUM(D414:D415)</f>
        <v>291971.03582429403</v>
      </c>
      <c r="E416" s="102">
        <f t="shared" si="323"/>
        <v>304015.96782933496</v>
      </c>
      <c r="F416" s="102">
        <f t="shared" si="323"/>
        <v>359296.85307020199</v>
      </c>
      <c r="G416" s="102">
        <f t="shared" si="323"/>
        <v>367765.18414206093</v>
      </c>
      <c r="H416" s="102">
        <f t="shared" si="323"/>
        <v>395437.03823531204</v>
      </c>
      <c r="I416" s="102">
        <f t="shared" si="323"/>
        <v>448331.63754414005</v>
      </c>
      <c r="J416" s="102">
        <f t="shared" si="323"/>
        <v>395437.03823531204</v>
      </c>
      <c r="K416" s="102">
        <f t="shared" si="323"/>
        <v>338943.56563297292</v>
      </c>
      <c r="L416" s="102">
        <f t="shared" si="323"/>
        <v>317506.218565533</v>
      </c>
      <c r="M416" s="102">
        <f t="shared" si="323"/>
        <v>317506.218565533</v>
      </c>
      <c r="N416" s="102">
        <f t="shared" si="323"/>
        <v>332597.90926404495</v>
      </c>
      <c r="O416" s="105">
        <f>SUM(O414:O415)</f>
        <v>4196652.7565169996</v>
      </c>
    </row>
    <row r="418" spans="2:15" x14ac:dyDescent="0.2">
      <c r="B418" s="101" t="s">
        <v>167</v>
      </c>
      <c r="C418" s="102">
        <f>SUMMARY!$F$21/12</f>
        <v>19786.583333333339</v>
      </c>
      <c r="D418" s="102">
        <f>SUMMARY!$F$21/12</f>
        <v>19786.583333333339</v>
      </c>
      <c r="E418" s="102">
        <f>SUMMARY!$F$21/12</f>
        <v>19786.583333333339</v>
      </c>
      <c r="F418" s="102">
        <f>SUMMARY!$F$21/12</f>
        <v>19786.583333333339</v>
      </c>
      <c r="G418" s="102">
        <f>SUMMARY!$F$21/12</f>
        <v>19786.583333333339</v>
      </c>
      <c r="H418" s="102">
        <f>SUMMARY!$F$21/12</f>
        <v>19786.583333333339</v>
      </c>
      <c r="I418" s="102">
        <f>SUMMARY!$F$21/12</f>
        <v>19786.583333333339</v>
      </c>
      <c r="J418" s="102">
        <f>SUMMARY!$F$21/12</f>
        <v>19786.583333333339</v>
      </c>
      <c r="K418" s="102">
        <f>SUMMARY!$F$21/12</f>
        <v>19786.583333333339</v>
      </c>
      <c r="L418" s="102">
        <f>SUMMARY!$F$21/12</f>
        <v>19786.583333333339</v>
      </c>
      <c r="M418" s="102">
        <f>SUMMARY!$F$21/12</f>
        <v>19786.583333333339</v>
      </c>
      <c r="N418" s="102">
        <f>SUMMARY!$F$21/12</f>
        <v>19786.583333333339</v>
      </c>
      <c r="O418" s="102">
        <f>SUM(C418:N418)</f>
        <v>237439.00000000009</v>
      </c>
    </row>
    <row r="419" spans="2:15" x14ac:dyDescent="0.2">
      <c r="B419" s="101" t="s">
        <v>168</v>
      </c>
      <c r="C419" s="103">
        <f>SUMMARY!$F$22/12</f>
        <v>115.75833333333334</v>
      </c>
      <c r="D419" s="103">
        <f>SUMMARY!$F$22/12</f>
        <v>115.75833333333334</v>
      </c>
      <c r="E419" s="103">
        <f>SUMMARY!$F$22/12</f>
        <v>115.75833333333334</v>
      </c>
      <c r="F419" s="103">
        <f>SUMMARY!$F$22/12</f>
        <v>115.75833333333334</v>
      </c>
      <c r="G419" s="103">
        <f>SUMMARY!$F$22/12</f>
        <v>115.75833333333334</v>
      </c>
      <c r="H419" s="103">
        <f>SUMMARY!$F$22/12</f>
        <v>115.75833333333334</v>
      </c>
      <c r="I419" s="103">
        <f>SUMMARY!$F$22/12</f>
        <v>115.75833333333334</v>
      </c>
      <c r="J419" s="103">
        <f>SUMMARY!$F$22/12</f>
        <v>115.75833333333334</v>
      </c>
      <c r="K419" s="103">
        <f>SUMMARY!$F$22/12</f>
        <v>115.75833333333334</v>
      </c>
      <c r="L419" s="103">
        <f>SUMMARY!$F$22/12</f>
        <v>115.75833333333334</v>
      </c>
      <c r="M419" s="103">
        <f>SUMMARY!$F$22/12</f>
        <v>115.75833333333334</v>
      </c>
      <c r="N419" s="103">
        <f>SUMMARY!$F$22/12</f>
        <v>115.75833333333334</v>
      </c>
      <c r="O419" s="103">
        <f>SUM(C419:N419)</f>
        <v>1389.1000000000004</v>
      </c>
    </row>
    <row r="420" spans="2:15" x14ac:dyDescent="0.2">
      <c r="C420" s="102">
        <f>SUM(C418:C419)</f>
        <v>19902.341666666674</v>
      </c>
      <c r="D420" s="102">
        <f t="shared" ref="D420:O420" si="324">SUM(D418:D419)</f>
        <v>19902.341666666674</v>
      </c>
      <c r="E420" s="102">
        <f t="shared" si="324"/>
        <v>19902.341666666674</v>
      </c>
      <c r="F420" s="102">
        <f t="shared" si="324"/>
        <v>19902.341666666674</v>
      </c>
      <c r="G420" s="102">
        <f t="shared" si="324"/>
        <v>19902.341666666674</v>
      </c>
      <c r="H420" s="102">
        <f t="shared" si="324"/>
        <v>19902.341666666674</v>
      </c>
      <c r="I420" s="102">
        <f t="shared" si="324"/>
        <v>19902.341666666674</v>
      </c>
      <c r="J420" s="102">
        <f t="shared" si="324"/>
        <v>19902.341666666674</v>
      </c>
      <c r="K420" s="102">
        <f t="shared" si="324"/>
        <v>19902.341666666674</v>
      </c>
      <c r="L420" s="102">
        <f t="shared" si="324"/>
        <v>19902.341666666674</v>
      </c>
      <c r="M420" s="102">
        <f t="shared" si="324"/>
        <v>19902.341666666674</v>
      </c>
      <c r="N420" s="102">
        <f t="shared" si="324"/>
        <v>19902.341666666674</v>
      </c>
      <c r="O420" s="102">
        <f t="shared" si="324"/>
        <v>238828.10000000009</v>
      </c>
    </row>
    <row r="422" spans="2:15" x14ac:dyDescent="0.2">
      <c r="B422" s="101" t="s">
        <v>169</v>
      </c>
      <c r="C422" s="102">
        <f>C408</f>
        <v>79700</v>
      </c>
      <c r="D422" s="102">
        <f t="shared" ref="D422:N422" si="325">D408</f>
        <v>79700</v>
      </c>
      <c r="E422" s="102">
        <f t="shared" si="325"/>
        <v>79700</v>
      </c>
      <c r="F422" s="102">
        <f t="shared" si="325"/>
        <v>79700</v>
      </c>
      <c r="G422" s="102">
        <f t="shared" si="325"/>
        <v>79700</v>
      </c>
      <c r="H422" s="102">
        <f t="shared" si="325"/>
        <v>79700</v>
      </c>
      <c r="I422" s="102">
        <f t="shared" si="325"/>
        <v>79700</v>
      </c>
      <c r="J422" s="102">
        <f t="shared" si="325"/>
        <v>79700</v>
      </c>
      <c r="K422" s="102">
        <f t="shared" si="325"/>
        <v>79700</v>
      </c>
      <c r="L422" s="102">
        <f t="shared" si="325"/>
        <v>79700</v>
      </c>
      <c r="M422" s="102">
        <f t="shared" si="325"/>
        <v>79700</v>
      </c>
      <c r="N422" s="102">
        <f t="shared" si="325"/>
        <v>79700</v>
      </c>
      <c r="O422" s="102">
        <f>SUM(C422:N422)</f>
        <v>956400</v>
      </c>
    </row>
    <row r="424" spans="2:15" x14ac:dyDescent="0.2">
      <c r="B424" s="101" t="s">
        <v>36</v>
      </c>
      <c r="C424" s="102">
        <f>C422+C420+C416</f>
        <v>427446.43127492658</v>
      </c>
      <c r="D424" s="102">
        <f t="shared" ref="D424:O424" si="326">D422+D420+D416</f>
        <v>391573.3774909607</v>
      </c>
      <c r="E424" s="102">
        <f t="shared" si="326"/>
        <v>403618.30949600163</v>
      </c>
      <c r="F424" s="102">
        <f t="shared" si="326"/>
        <v>458899.19473686867</v>
      </c>
      <c r="G424" s="102">
        <f t="shared" si="326"/>
        <v>467367.5258087276</v>
      </c>
      <c r="H424" s="102">
        <f t="shared" si="326"/>
        <v>495039.37990197871</v>
      </c>
      <c r="I424" s="102">
        <f t="shared" si="326"/>
        <v>547933.97921080678</v>
      </c>
      <c r="J424" s="102">
        <f t="shared" si="326"/>
        <v>495039.37990197871</v>
      </c>
      <c r="K424" s="102">
        <f t="shared" si="326"/>
        <v>438545.9072996396</v>
      </c>
      <c r="L424" s="102">
        <f t="shared" si="326"/>
        <v>417108.56023219967</v>
      </c>
      <c r="M424" s="102">
        <f t="shared" si="326"/>
        <v>417108.56023219967</v>
      </c>
      <c r="N424" s="102">
        <f t="shared" si="326"/>
        <v>432200.25093071163</v>
      </c>
      <c r="O424" s="102">
        <f t="shared" si="326"/>
        <v>5391880.8565170001</v>
      </c>
    </row>
  </sheetData>
  <mergeCells count="2">
    <mergeCell ref="B1:K1"/>
    <mergeCell ref="B2:K2"/>
  </mergeCells>
  <pageMargins left="0.25" right="0.25" top="0.5" bottom="0.5" header="0.5" footer="0.25"/>
  <pageSetup scale="80" orientation="landscape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1"/>
  <sheetViews>
    <sheetView workbookViewId="0">
      <selection activeCell="N29" sqref="N29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4" style="1" customWidth="1"/>
    <col min="4" max="4" width="10.140625" style="1" customWidth="1"/>
    <col min="5" max="5" width="7.7109375" style="1" customWidth="1"/>
    <col min="6" max="6" width="8" style="1" customWidth="1"/>
    <col min="7" max="7" width="4.2851562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55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56" t="str">
        <f>ARM!G2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55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55" t="s">
        <v>150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55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ARM!H9</f>
        <v>2015</v>
      </c>
      <c r="I9" s="58"/>
      <c r="J9" s="57">
        <f>ARM!J9</f>
        <v>2014</v>
      </c>
      <c r="K9" s="2"/>
      <c r="L9" s="43" t="s">
        <v>134</v>
      </c>
    </row>
    <row r="10" spans="1:12" ht="14.1" customHeight="1" x14ac:dyDescent="0.2">
      <c r="B10" s="29"/>
      <c r="C10" s="4" t="s">
        <v>21</v>
      </c>
      <c r="D10" s="14"/>
      <c r="E10" s="14"/>
      <c r="F10" s="14"/>
      <c r="G10" s="6"/>
      <c r="H10" s="4" t="s">
        <v>22</v>
      </c>
      <c r="I10" s="2"/>
      <c r="J10" s="4" t="s">
        <v>22</v>
      </c>
      <c r="K10" s="2"/>
      <c r="L10" s="4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City'!O8*BAL!D13</f>
        <v>31993.559999999998</v>
      </c>
      <c r="J13" s="8">
        <f>[1]BAL!$H$13</f>
        <v>32091.3</v>
      </c>
      <c r="L13" s="8">
        <f>-H13+J13</f>
        <v>97.740000000001601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9">
        <f>'WAPA Charges by City'!O106*BAL!D14</f>
        <v>0</v>
      </c>
      <c r="I14" s="9"/>
      <c r="J14" s="9">
        <f>[1]BAL!$H$14</f>
        <v>0</v>
      </c>
      <c r="L14" s="9">
        <f>-H14+J14</f>
        <v>0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</row>
    <row r="17" spans="2:12" ht="15.95" customHeight="1" x14ac:dyDescent="0.2">
      <c r="C17" s="1" t="s">
        <v>42</v>
      </c>
      <c r="D17" s="1">
        <f>'WAPA Charges by City'!O204/1000</f>
        <v>1728.009</v>
      </c>
      <c r="E17" s="1" t="s">
        <v>43</v>
      </c>
      <c r="F17" s="75">
        <f>'WAPA Charges by City'!O249</f>
        <v>20.71</v>
      </c>
      <c r="G17" s="6"/>
      <c r="H17" s="9">
        <f>+ROUND(D17*F17,0)</f>
        <v>35787</v>
      </c>
      <c r="J17" s="9">
        <f>[1]BAL!$H$17</f>
        <v>35892</v>
      </c>
      <c r="L17" s="9">
        <f>-H17+J17</f>
        <v>105</v>
      </c>
    </row>
    <row r="18" spans="2:12" ht="15.95" customHeight="1" x14ac:dyDescent="0.2">
      <c r="C18" s="1" t="s">
        <v>44</v>
      </c>
      <c r="D18" s="9">
        <f>'WAPA Charges by City'!O302/1000</f>
        <v>0</v>
      </c>
      <c r="E18" s="1" t="s">
        <v>43</v>
      </c>
      <c r="F18" s="30">
        <f>+ROUND(F17/10,3)</f>
        <v>2.0710000000000002</v>
      </c>
      <c r="G18" s="6"/>
      <c r="H18" s="9">
        <f>+ROUND(D18*F18,0)</f>
        <v>0</v>
      </c>
      <c r="J18" s="9">
        <f>[1]BAL!$H$18</f>
        <v>0</v>
      </c>
      <c r="L18" s="9">
        <f>-H18+J18</f>
        <v>0</v>
      </c>
    </row>
    <row r="19" spans="2:12" ht="15.95" customHeight="1" x14ac:dyDescent="0.2">
      <c r="G19" s="6"/>
    </row>
    <row r="20" spans="2:12" ht="14.1" customHeight="1" x14ac:dyDescent="0.2">
      <c r="B20" s="5" t="s">
        <v>155</v>
      </c>
      <c r="D20" s="85">
        <f>ARM!D20</f>
        <v>237439</v>
      </c>
      <c r="E20" s="1" t="s">
        <v>157</v>
      </c>
      <c r="F20" s="84">
        <f>'WAPA Charges by City'!P8</f>
        <v>1.573364950171436E-2</v>
      </c>
      <c r="G20" s="6"/>
      <c r="H20" s="1">
        <f>D20*F20</f>
        <v>3735.7820040375559</v>
      </c>
      <c r="J20" s="9">
        <f>[1]BAL!$H$20</f>
        <v>4355.4262495181811</v>
      </c>
      <c r="L20" s="9">
        <f>-H20+J20</f>
        <v>619.64424548062516</v>
      </c>
    </row>
    <row r="21" spans="2:12" ht="15.95" customHeight="1" x14ac:dyDescent="0.2">
      <c r="G21" s="6"/>
    </row>
    <row r="22" spans="2:12" ht="15.95" customHeight="1" x14ac:dyDescent="0.2">
      <c r="B22" s="1" t="s">
        <v>33</v>
      </c>
      <c r="D22" s="13"/>
      <c r="E22" s="2"/>
      <c r="F22" s="11"/>
      <c r="G22" s="6"/>
      <c r="H22" s="9">
        <v>0</v>
      </c>
      <c r="J22" s="9">
        <f>[1]BAL!$H$22</f>
        <v>0</v>
      </c>
      <c r="L22" s="47">
        <f>-H22+J22</f>
        <v>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71516.342004037549</v>
      </c>
      <c r="J23" s="12">
        <f>+SUM(J13:J22)</f>
        <v>72338.726249518179</v>
      </c>
      <c r="L23" s="12">
        <f>-H23+J23</f>
        <v>822.38424548062903</v>
      </c>
    </row>
    <row r="24" spans="2:12" ht="15.95" customHeight="1" thickTop="1" x14ac:dyDescent="0.2">
      <c r="G24" s="6"/>
    </row>
    <row r="25" spans="2:12" ht="15.95" customHeight="1" x14ac:dyDescent="0.2"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>
        <f>H23/('WAPA Charges by City'!O204/1000)</f>
        <v>41.386556438095838</v>
      </c>
      <c r="J29" s="15">
        <f>[1]BAL!$H$29</f>
        <v>41.739547474821492</v>
      </c>
      <c r="L29" s="15">
        <f>J29-H29</f>
        <v>0.35299103672565479</v>
      </c>
    </row>
    <row r="30" spans="2:12" ht="15.95" customHeight="1" thickTop="1" x14ac:dyDescent="0.2"/>
    <row r="31" spans="2:12" ht="15.95" customHeight="1" x14ac:dyDescent="0.2"/>
  </sheetData>
  <pageMargins left="0.75" right="0.75" top="0.75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L133"/>
  <sheetViews>
    <sheetView workbookViewId="0">
      <selection activeCell="N29" sqref="N29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4" style="1" customWidth="1"/>
    <col min="4" max="4" width="10.140625" style="1" customWidth="1"/>
    <col min="5" max="5" width="7.7109375" style="1" customWidth="1"/>
    <col min="6" max="6" width="8" style="1" customWidth="1"/>
    <col min="7" max="7" width="4.2851562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17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18" t="str">
        <f>ASH!G2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17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18" t="s">
        <v>47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17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ARM!H9</f>
        <v>2015</v>
      </c>
      <c r="I9" s="58"/>
      <c r="J9" s="57">
        <f>ARM!J9</f>
        <v>2014</v>
      </c>
      <c r="K9" s="2"/>
      <c r="L9" s="43" t="s">
        <v>134</v>
      </c>
    </row>
    <row r="10" spans="1:12" ht="14.1" customHeight="1" x14ac:dyDescent="0.2">
      <c r="B10" s="29"/>
      <c r="C10" s="4" t="s">
        <v>21</v>
      </c>
      <c r="D10" s="14"/>
      <c r="E10" s="14"/>
      <c r="F10" s="14"/>
      <c r="G10" s="6"/>
      <c r="H10" s="4" t="s">
        <v>22</v>
      </c>
      <c r="I10" s="2"/>
      <c r="J10" s="4" t="s">
        <v>22</v>
      </c>
      <c r="K10" s="2"/>
      <c r="L10" s="4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City'!O9*BELL!D13</f>
        <v>36326.699999999997</v>
      </c>
      <c r="J13" s="8">
        <f>[1]BELL!$H$13</f>
        <v>33361.919999999998</v>
      </c>
      <c r="L13" s="8">
        <f>-H13+J13</f>
        <v>-2964.7799999999988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1">
        <f>'WAPA Charges by City'!O107*BELL!D14</f>
        <v>1260.8459999999998</v>
      </c>
      <c r="I14" s="9"/>
      <c r="J14" s="9">
        <f>[1]BELL!$H$14</f>
        <v>957.85199999999986</v>
      </c>
      <c r="L14" s="9">
        <f>-H14+J14</f>
        <v>-302.99399999999991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</row>
    <row r="17" spans="2:12" ht="15.95" customHeight="1" x14ac:dyDescent="0.2">
      <c r="C17" s="1" t="s">
        <v>42</v>
      </c>
      <c r="D17" s="1">
        <f>'WAPA Charges by City'!O205/1000</f>
        <v>3349.596</v>
      </c>
      <c r="E17" s="1" t="s">
        <v>43</v>
      </c>
      <c r="F17" s="75">
        <f>'WAPA Charges by City'!O249</f>
        <v>20.71</v>
      </c>
      <c r="G17" s="6"/>
      <c r="H17" s="9">
        <f>+ROUND(D17*F17,0)</f>
        <v>69370</v>
      </c>
      <c r="J17" s="9">
        <f>[1]BELL!$H$17</f>
        <v>66138</v>
      </c>
      <c r="L17" s="9">
        <f>-H17+J17</f>
        <v>-3232</v>
      </c>
    </row>
    <row r="18" spans="2:12" ht="15.95" customHeight="1" x14ac:dyDescent="0.2">
      <c r="C18" s="1" t="s">
        <v>44</v>
      </c>
      <c r="D18" s="1">
        <f>'WAPA Charges by City'!O303/1000</f>
        <v>697.93899999999996</v>
      </c>
      <c r="E18" s="1" t="s">
        <v>43</v>
      </c>
      <c r="F18" s="30">
        <f>+ROUND(F17/10,3)</f>
        <v>2.0710000000000002</v>
      </c>
      <c r="G18" s="6"/>
      <c r="H18" s="9">
        <f>+ROUND(D18*F18,0)</f>
        <v>1445</v>
      </c>
      <c r="J18" s="9">
        <f>[1]BELL!$H$18</f>
        <v>1106</v>
      </c>
      <c r="L18" s="9">
        <f>-H18+J18</f>
        <v>-339</v>
      </c>
    </row>
    <row r="19" spans="2:12" ht="15.95" customHeight="1" x14ac:dyDescent="0.2">
      <c r="G19" s="6"/>
    </row>
    <row r="20" spans="2:12" ht="14.1" customHeight="1" x14ac:dyDescent="0.2">
      <c r="B20" s="5" t="s">
        <v>155</v>
      </c>
      <c r="D20" s="85">
        <f>ARM!D20</f>
        <v>237439</v>
      </c>
      <c r="E20" s="1" t="s">
        <v>157</v>
      </c>
      <c r="F20" s="84">
        <f>'WAPA Charges by City'!P9</f>
        <v>1.7864581664370174E-2</v>
      </c>
      <c r="G20" s="6"/>
      <c r="H20" s="1">
        <f>D20*F20</f>
        <v>4241.7484058063901</v>
      </c>
      <c r="J20" s="9">
        <f>[1]BELL!$H$20</f>
        <v>4527.8745984838752</v>
      </c>
      <c r="L20" s="9">
        <f>-H20+J20</f>
        <v>286.12619267748505</v>
      </c>
    </row>
    <row r="21" spans="2:12" ht="15.95" customHeight="1" x14ac:dyDescent="0.2">
      <c r="G21" s="6"/>
    </row>
    <row r="22" spans="2:12" ht="15.95" customHeight="1" x14ac:dyDescent="0.2">
      <c r="B22" s="1" t="s">
        <v>33</v>
      </c>
      <c r="D22" s="13"/>
      <c r="E22" s="2"/>
      <c r="F22" s="11"/>
      <c r="G22" s="6"/>
      <c r="H22" s="9">
        <f>'WAPA Charges by City'!O399</f>
        <v>-9600</v>
      </c>
      <c r="J22" s="9">
        <f>[1]BELL!$H$22</f>
        <v>-7200</v>
      </c>
      <c r="L22" s="9">
        <f>-H22+J22</f>
        <v>2400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103044.29440580639</v>
      </c>
      <c r="J23" s="12">
        <f>+SUM(J13:J22)</f>
        <v>98891.646598483872</v>
      </c>
      <c r="L23" s="12">
        <f>SUM(L13:L22)</f>
        <v>-4152.6478073225135</v>
      </c>
    </row>
    <row r="24" spans="2:12" ht="15.95" customHeight="1" thickTop="1" x14ac:dyDescent="0.2">
      <c r="G24" s="6"/>
    </row>
    <row r="25" spans="2:12" ht="15.95" customHeight="1" x14ac:dyDescent="0.2"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>
        <f>H23/('WAPA Charges by City'!O205/1000)</f>
        <v>30.763200817593042</v>
      </c>
      <c r="J29" s="15">
        <f>[1]BELL!$H$29</f>
        <v>30.966443380006282</v>
      </c>
      <c r="L29" s="15">
        <f>J29-H29</f>
        <v>0.20324256241324079</v>
      </c>
    </row>
    <row r="30" spans="2:12" ht="15.95" customHeight="1" thickTop="1" x14ac:dyDescent="0.2"/>
    <row r="31" spans="2:12" ht="15.95" customHeight="1" x14ac:dyDescent="0.2"/>
    <row r="43" ht="12" x14ac:dyDescent="0.2"/>
    <row r="44" ht="12" x14ac:dyDescent="0.2"/>
    <row r="45" ht="12" x14ac:dyDescent="0.2"/>
    <row r="46" ht="12" x14ac:dyDescent="0.2"/>
    <row r="47" ht="12" x14ac:dyDescent="0.2"/>
    <row r="48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</sheetData>
  <phoneticPr fontId="0" type="noConversion"/>
  <pageMargins left="0.75" right="0.75" top="0.75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L133"/>
  <sheetViews>
    <sheetView workbookViewId="0">
      <selection activeCell="N29" sqref="N29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4" style="1" customWidth="1"/>
    <col min="4" max="4" width="10.140625" style="1" customWidth="1"/>
    <col min="5" max="5" width="7.7109375" style="1" customWidth="1"/>
    <col min="6" max="6" width="8" style="1" customWidth="1"/>
    <col min="7" max="7" width="4.2851562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17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18" t="str">
        <f>BELL!G2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17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18" t="s">
        <v>48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17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ARM!H9</f>
        <v>2015</v>
      </c>
      <c r="I9" s="58"/>
      <c r="J9" s="57">
        <f>ARM!J9</f>
        <v>2014</v>
      </c>
      <c r="K9" s="2"/>
      <c r="L9" s="43" t="s">
        <v>134</v>
      </c>
    </row>
    <row r="10" spans="1:12" ht="14.1" customHeight="1" x14ac:dyDescent="0.2">
      <c r="B10" s="29"/>
      <c r="C10" s="4" t="s">
        <v>21</v>
      </c>
      <c r="D10" s="14"/>
      <c r="E10" s="14"/>
      <c r="F10" s="14"/>
      <c r="G10" s="6"/>
      <c r="H10" s="4" t="s">
        <v>22</v>
      </c>
      <c r="I10" s="2"/>
      <c r="J10" s="4" t="s">
        <v>22</v>
      </c>
      <c r="K10" s="2"/>
      <c r="L10" s="4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City'!O10*D13</f>
        <v>103962.78</v>
      </c>
      <c r="J13" s="8">
        <f>[1]BELO!$H$13</f>
        <v>100867.68</v>
      </c>
      <c r="L13" s="8">
        <f>-H13+J13</f>
        <v>-3095.1000000000058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9">
        <f>'WAPA Charges by City'!O108*BELO!D14</f>
        <v>1101.204</v>
      </c>
      <c r="I14" s="9"/>
      <c r="J14" s="9">
        <f>[1]BELO!$H$14</f>
        <v>762.37199999999984</v>
      </c>
      <c r="L14" s="9">
        <f>-H14+J14</f>
        <v>-338.83200000000011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</row>
    <row r="17" spans="2:12" ht="15.95" customHeight="1" x14ac:dyDescent="0.2">
      <c r="C17" s="1" t="s">
        <v>42</v>
      </c>
      <c r="D17" s="1">
        <f>'WAPA Charges by City'!O206/1000</f>
        <v>4981.192</v>
      </c>
      <c r="E17" s="1" t="s">
        <v>43</v>
      </c>
      <c r="F17" s="75">
        <f>'WAPA Charges by City'!O249</f>
        <v>20.71</v>
      </c>
      <c r="G17" s="6"/>
      <c r="H17" s="9">
        <f>+ROUND(D17*F17,0)</f>
        <v>103160</v>
      </c>
      <c r="J17" s="9">
        <f>[1]BELO!$H$17</f>
        <v>99968</v>
      </c>
      <c r="L17" s="9">
        <f>-H17+J17</f>
        <v>-3192</v>
      </c>
    </row>
    <row r="18" spans="2:12" ht="15.95" customHeight="1" x14ac:dyDescent="0.2">
      <c r="C18" s="1" t="s">
        <v>44</v>
      </c>
      <c r="D18" s="1">
        <f>'WAPA Charges by City'!O304/1000</f>
        <v>564.89499999999998</v>
      </c>
      <c r="E18" s="1" t="s">
        <v>43</v>
      </c>
      <c r="F18" s="30">
        <f>+ROUND(F17/10,3)</f>
        <v>2.0710000000000002</v>
      </c>
      <c r="G18" s="6"/>
      <c r="H18" s="9">
        <f>+ROUND(D18*F18,0)</f>
        <v>1170</v>
      </c>
      <c r="J18" s="9">
        <f>[1]BELO!$H$18</f>
        <v>824</v>
      </c>
      <c r="L18" s="9">
        <f>-H18+J18</f>
        <v>-346</v>
      </c>
    </row>
    <row r="19" spans="2:12" ht="15.95" customHeight="1" x14ac:dyDescent="0.2">
      <c r="G19" s="6"/>
    </row>
    <row r="20" spans="2:12" ht="14.1" customHeight="1" x14ac:dyDescent="0.2">
      <c r="B20" s="5" t="s">
        <v>155</v>
      </c>
      <c r="D20" s="85">
        <f>ARM!D20</f>
        <v>237439</v>
      </c>
      <c r="E20" s="1" t="s">
        <v>157</v>
      </c>
      <c r="F20" s="84">
        <f>'WAPA Charges by City'!P10</f>
        <v>5.1126349857403788E-2</v>
      </c>
      <c r="G20" s="6"/>
      <c r="H20" s="1">
        <f>D20*F20</f>
        <v>12139.389383792099</v>
      </c>
      <c r="J20" s="9">
        <f>[1]BELO!$H$20</f>
        <v>13689.745856353591</v>
      </c>
      <c r="L20" s="9">
        <f>-H20+J20</f>
        <v>1550.3564725614924</v>
      </c>
    </row>
    <row r="21" spans="2:12" ht="15.95" customHeight="1" x14ac:dyDescent="0.2">
      <c r="G21" s="6"/>
    </row>
    <row r="22" spans="2:12" ht="15.95" customHeight="1" x14ac:dyDescent="0.2">
      <c r="B22" s="1" t="s">
        <v>33</v>
      </c>
      <c r="D22" s="13"/>
      <c r="E22" s="2"/>
      <c r="F22" s="11"/>
      <c r="G22" s="6"/>
      <c r="H22" s="9">
        <v>0</v>
      </c>
      <c r="J22" s="9">
        <f>[1]BELO!$H$22</f>
        <v>0</v>
      </c>
      <c r="L22" s="9">
        <f>-H22+J22</f>
        <v>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221533.37338379209</v>
      </c>
      <c r="J23" s="12">
        <f>+SUM(J13:J22)</f>
        <v>216111.79785635357</v>
      </c>
      <c r="L23" s="12">
        <f>SUM(L13:L22)</f>
        <v>-5421.5755274385137</v>
      </c>
    </row>
    <row r="24" spans="2:12" ht="15.95" customHeight="1" thickTop="1" x14ac:dyDescent="0.2">
      <c r="G24" s="6"/>
    </row>
    <row r="25" spans="2:12" ht="15.95" customHeight="1" x14ac:dyDescent="0.2"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>
        <f>H23/('WAPA Charges by City'!O206/1000)</f>
        <v>44.473967954616505</v>
      </c>
      <c r="J29" s="15">
        <f>[1]BELO!$H$29</f>
        <v>44.77129412561704</v>
      </c>
      <c r="L29" s="15">
        <f>J29-H29</f>
        <v>0.2973261710005346</v>
      </c>
    </row>
    <row r="30" spans="2:12" ht="15.95" customHeight="1" thickTop="1" x14ac:dyDescent="0.2"/>
    <row r="31" spans="2:12" ht="15.95" customHeight="1" x14ac:dyDescent="0.2"/>
    <row r="43" ht="12" x14ac:dyDescent="0.2"/>
    <row r="44" ht="12" x14ac:dyDescent="0.2"/>
    <row r="45" ht="12" x14ac:dyDescent="0.2"/>
    <row r="46" ht="12" x14ac:dyDescent="0.2"/>
    <row r="47" ht="12" x14ac:dyDescent="0.2"/>
    <row r="48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</sheetData>
  <phoneticPr fontId="0" type="noConversion"/>
  <pageMargins left="0.75" right="0.75" top="0.75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133"/>
  <sheetViews>
    <sheetView workbookViewId="0">
      <selection activeCell="N29" sqref="N29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4" style="1" customWidth="1"/>
    <col min="4" max="4" width="10.140625" style="1" customWidth="1"/>
    <col min="5" max="5" width="7.7109375" style="1" customWidth="1"/>
    <col min="6" max="6" width="8" style="1" customWidth="1"/>
    <col min="7" max="7" width="4.2851562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17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18" t="str">
        <f>BELO!G2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17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18" t="s">
        <v>130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17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ARM!H9</f>
        <v>2015</v>
      </c>
      <c r="I9" s="58"/>
      <c r="J9" s="57">
        <f>ARM!J9</f>
        <v>2014</v>
      </c>
      <c r="K9" s="2"/>
      <c r="L9" s="43" t="s">
        <v>134</v>
      </c>
    </row>
    <row r="10" spans="1:12" ht="14.1" customHeight="1" x14ac:dyDescent="0.2">
      <c r="B10" s="29"/>
      <c r="C10" s="4" t="s">
        <v>21</v>
      </c>
      <c r="D10" s="14"/>
      <c r="E10" s="14"/>
      <c r="F10" s="14"/>
      <c r="G10" s="6"/>
      <c r="H10" s="4" t="s">
        <v>22</v>
      </c>
      <c r="I10" s="2"/>
      <c r="J10" s="4" t="s">
        <v>22</v>
      </c>
      <c r="K10" s="2"/>
      <c r="L10" s="4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City'!O11*BUR!D13</f>
        <v>17397.719999999998</v>
      </c>
      <c r="J13" s="8">
        <f>[1]BUR!$H$13</f>
        <v>17430.3</v>
      </c>
      <c r="L13" s="8">
        <f>-H13+J13</f>
        <v>32.580000000001746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9">
        <f>'WAPA Charges by City'!O109*BUR!D14</f>
        <v>0</v>
      </c>
      <c r="I14" s="9"/>
      <c r="J14" s="9">
        <f>[1]BUR!$H$14</f>
        <v>0</v>
      </c>
      <c r="L14" s="9">
        <f>-H14+J14</f>
        <v>0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</row>
    <row r="17" spans="2:12" ht="15.95" customHeight="1" x14ac:dyDescent="0.2">
      <c r="C17" s="1" t="s">
        <v>42</v>
      </c>
      <c r="D17" s="1">
        <f>'WAPA Charges by City'!O207/1000</f>
        <v>936.26199999999994</v>
      </c>
      <c r="E17" s="1" t="s">
        <v>43</v>
      </c>
      <c r="F17" s="75">
        <f>'WAPA Charges by City'!O249</f>
        <v>20.71</v>
      </c>
      <c r="G17" s="6"/>
      <c r="H17" s="9">
        <f>+ROUND(D17*F17,0)</f>
        <v>19390</v>
      </c>
      <c r="J17" s="9">
        <f>[1]BUR!$H$17</f>
        <v>19447</v>
      </c>
      <c r="L17" s="9">
        <f t="shared" ref="L17:L18" si="0">-H17+J17</f>
        <v>57</v>
      </c>
    </row>
    <row r="18" spans="2:12" ht="15.95" customHeight="1" x14ac:dyDescent="0.2">
      <c r="C18" s="1" t="s">
        <v>44</v>
      </c>
      <c r="D18" s="9">
        <f>'WAPA Charges by City'!O305/1000</f>
        <v>0</v>
      </c>
      <c r="E18" s="1" t="s">
        <v>43</v>
      </c>
      <c r="F18" s="30">
        <f>+ROUND(F17/10,3)</f>
        <v>2.0710000000000002</v>
      </c>
      <c r="G18" s="6"/>
      <c r="H18" s="9">
        <f>+ROUND(D18*F18,0)</f>
        <v>0</v>
      </c>
      <c r="J18" s="9">
        <f>[1]BUR!$H$18</f>
        <v>0</v>
      </c>
      <c r="L18" s="9">
        <f t="shared" si="0"/>
        <v>0</v>
      </c>
    </row>
    <row r="19" spans="2:12" ht="15.95" customHeight="1" x14ac:dyDescent="0.2">
      <c r="G19" s="6"/>
      <c r="J19" s="9"/>
    </row>
    <row r="20" spans="2:12" ht="14.1" customHeight="1" x14ac:dyDescent="0.2">
      <c r="B20" s="5" t="s">
        <v>155</v>
      </c>
      <c r="D20" s="85">
        <f>ARM!D20</f>
        <v>237439</v>
      </c>
      <c r="E20" s="1" t="s">
        <v>157</v>
      </c>
      <c r="F20" s="84">
        <f>'WAPA Charges by City'!P11</f>
        <v>8.5557727432947744E-3</v>
      </c>
      <c r="G20" s="6"/>
      <c r="H20" s="1">
        <f>D20*F20</f>
        <v>2031.474124395168</v>
      </c>
      <c r="J20" s="9">
        <f>[1]BUR!$H$20</f>
        <v>2365.6376076063216</v>
      </c>
      <c r="L20" s="9">
        <f>-H20+J20</f>
        <v>334.16348321115356</v>
      </c>
    </row>
    <row r="21" spans="2:12" ht="15.95" customHeight="1" x14ac:dyDescent="0.2">
      <c r="G21" s="6"/>
      <c r="J21" s="9"/>
    </row>
    <row r="22" spans="2:12" ht="15.95" customHeight="1" x14ac:dyDescent="0.2">
      <c r="B22" s="1" t="s">
        <v>33</v>
      </c>
      <c r="D22" s="13"/>
      <c r="E22" s="2"/>
      <c r="F22" s="11"/>
      <c r="G22" s="6"/>
      <c r="H22" s="9">
        <f>'WAPA Charges by City'!O400</f>
        <v>48000</v>
      </c>
      <c r="J22" s="9">
        <f>[1]BUR!$H$22</f>
        <v>34800</v>
      </c>
      <c r="L22" s="9">
        <f>-H22+J22</f>
        <v>-13200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86819.194124395173</v>
      </c>
      <c r="J23" s="12">
        <f>+SUM(J13:J22)</f>
        <v>74042.93760760632</v>
      </c>
      <c r="L23" s="12">
        <f>SUM(L13:L22)</f>
        <v>-12776.256516788844</v>
      </c>
    </row>
    <row r="24" spans="2:12" ht="15.95" customHeight="1" thickTop="1" x14ac:dyDescent="0.2">
      <c r="G24" s="6"/>
    </row>
    <row r="25" spans="2:12" ht="15.95" customHeight="1" x14ac:dyDescent="0.2">
      <c r="C25" s="46"/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>
        <f>H23/('WAPA Charges by City'!O207/1000)</f>
        <v>92.729592917789233</v>
      </c>
      <c r="J29" s="15">
        <f>[1]BUR!$H$29</f>
        <v>78.85154114100844</v>
      </c>
      <c r="L29" s="15">
        <f>J29-H29</f>
        <v>-13.878051776780794</v>
      </c>
    </row>
    <row r="30" spans="2:12" ht="15.95" customHeight="1" thickTop="1" x14ac:dyDescent="0.2"/>
    <row r="31" spans="2:12" ht="15.95" customHeight="1" x14ac:dyDescent="0.2">
      <c r="C31" s="46"/>
    </row>
    <row r="43" ht="12" x14ac:dyDescent="0.2"/>
    <row r="44" ht="12" x14ac:dyDescent="0.2"/>
    <row r="45" ht="12" x14ac:dyDescent="0.2"/>
    <row r="46" ht="12" x14ac:dyDescent="0.2"/>
    <row r="47" ht="12" x14ac:dyDescent="0.2"/>
    <row r="48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</sheetData>
  <phoneticPr fontId="0" type="noConversion"/>
  <pageMargins left="0.75" right="0.75" top="0.75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133"/>
  <sheetViews>
    <sheetView workbookViewId="0">
      <selection activeCell="N29" sqref="N29"/>
    </sheetView>
  </sheetViews>
  <sheetFormatPr defaultRowHeight="14.1" customHeight="1" x14ac:dyDescent="0.2"/>
  <cols>
    <col min="1" max="1" width="4.7109375" style="1" customWidth="1"/>
    <col min="2" max="2" width="2.28515625" style="1" customWidth="1"/>
    <col min="3" max="3" width="14" style="1" customWidth="1"/>
    <col min="4" max="4" width="10.140625" style="1" customWidth="1"/>
    <col min="5" max="5" width="7.7109375" style="1" customWidth="1"/>
    <col min="6" max="6" width="8" style="1" customWidth="1"/>
    <col min="7" max="7" width="4.28515625" style="1" customWidth="1"/>
    <col min="8" max="8" width="9.5703125" style="1" customWidth="1"/>
    <col min="9" max="9" width="1.7109375" style="1" customWidth="1"/>
    <col min="10" max="10" width="9.5703125" style="1" customWidth="1"/>
    <col min="11" max="11" width="2.7109375" style="1" customWidth="1"/>
    <col min="12" max="12" width="10.28515625" style="1" customWidth="1"/>
    <col min="13" max="16384" width="9.140625" style="1"/>
  </cols>
  <sheetData>
    <row r="1" spans="1:12" ht="15.95" customHeight="1" x14ac:dyDescent="0.2">
      <c r="A1" s="16"/>
      <c r="B1" s="16"/>
      <c r="C1" s="16"/>
      <c r="D1" s="16"/>
      <c r="E1" s="16"/>
      <c r="F1" s="16"/>
      <c r="G1" s="17" t="s">
        <v>0</v>
      </c>
      <c r="H1" s="6"/>
      <c r="I1" s="6"/>
      <c r="J1" s="16"/>
      <c r="K1" s="16"/>
      <c r="L1" s="16"/>
    </row>
    <row r="2" spans="1:12" ht="15.95" customHeight="1" x14ac:dyDescent="0.2">
      <c r="A2" s="16"/>
      <c r="B2" s="16"/>
      <c r="C2" s="6"/>
      <c r="D2" s="16"/>
      <c r="E2" s="16"/>
      <c r="F2" s="16"/>
      <c r="G2" s="18" t="str">
        <f>BUR!G2</f>
        <v>2015 Annual Budget</v>
      </c>
      <c r="H2" s="6"/>
      <c r="I2" s="6"/>
      <c r="J2" s="16"/>
      <c r="K2" s="16"/>
      <c r="L2" s="19"/>
    </row>
    <row r="3" spans="1:12" ht="15.95" customHeight="1" x14ac:dyDescent="0.2">
      <c r="A3" s="16"/>
      <c r="B3" s="16"/>
      <c r="C3" s="16"/>
      <c r="D3" s="16"/>
      <c r="E3" s="16"/>
      <c r="F3" s="16"/>
      <c r="G3" s="17"/>
      <c r="H3" s="6"/>
      <c r="I3" s="6"/>
      <c r="J3" s="16"/>
      <c r="K3" s="16"/>
      <c r="L3" s="16"/>
    </row>
    <row r="4" spans="1:12" ht="15.95" customHeight="1" x14ac:dyDescent="0.2">
      <c r="A4" s="16"/>
      <c r="B4" s="16"/>
      <c r="C4" s="16"/>
      <c r="D4" s="16"/>
      <c r="E4" s="16"/>
      <c r="F4" s="16"/>
      <c r="G4" s="18" t="s">
        <v>49</v>
      </c>
      <c r="H4" s="6"/>
      <c r="I4" s="6"/>
      <c r="J4" s="16"/>
      <c r="K4" s="16"/>
      <c r="L4" s="16"/>
    </row>
    <row r="5" spans="1:12" ht="15.95" customHeight="1" x14ac:dyDescent="0.2">
      <c r="A5" s="16"/>
      <c r="B5" s="16"/>
      <c r="C5" s="16"/>
      <c r="D5" s="16"/>
      <c r="E5" s="16"/>
      <c r="F5" s="16"/>
      <c r="G5" s="17"/>
      <c r="H5" s="6"/>
      <c r="I5" s="6"/>
      <c r="J5" s="16"/>
      <c r="K5" s="16"/>
      <c r="L5" s="16"/>
    </row>
    <row r="6" spans="1:12" ht="14.1" customHeight="1" x14ac:dyDescent="0.2">
      <c r="D6"/>
    </row>
    <row r="7" spans="1:12" ht="14.1" customHeight="1" x14ac:dyDescent="0.2">
      <c r="C7" s="10"/>
    </row>
    <row r="8" spans="1:12" ht="14.1" customHeight="1" x14ac:dyDescent="0.2">
      <c r="C8" s="10"/>
      <c r="H8" s="2"/>
      <c r="I8" s="2"/>
      <c r="J8" s="2"/>
      <c r="K8" s="2"/>
      <c r="L8" s="2" t="s">
        <v>133</v>
      </c>
    </row>
    <row r="9" spans="1:12" ht="14.1" customHeight="1" x14ac:dyDescent="0.2">
      <c r="G9" s="6"/>
      <c r="H9" s="57">
        <f>ARM!H9</f>
        <v>2015</v>
      </c>
      <c r="I9" s="58"/>
      <c r="J9" s="57">
        <f>ARM!J9</f>
        <v>2014</v>
      </c>
      <c r="K9" s="2"/>
      <c r="L9" s="43" t="s">
        <v>134</v>
      </c>
    </row>
    <row r="10" spans="1:12" ht="14.1" customHeight="1" x14ac:dyDescent="0.2">
      <c r="B10" s="29"/>
      <c r="C10" s="4" t="s">
        <v>21</v>
      </c>
      <c r="D10" s="14"/>
      <c r="E10" s="14"/>
      <c r="F10" s="14"/>
      <c r="G10" s="6"/>
      <c r="H10" s="4" t="s">
        <v>22</v>
      </c>
      <c r="I10" s="2"/>
      <c r="J10" s="4" t="s">
        <v>22</v>
      </c>
      <c r="K10" s="2"/>
      <c r="L10" s="4" t="s">
        <v>23</v>
      </c>
    </row>
    <row r="11" spans="1:12" ht="6.95" customHeight="1" x14ac:dyDescent="0.2">
      <c r="G11" s="6"/>
    </row>
    <row r="12" spans="1:12" ht="15.95" customHeight="1" x14ac:dyDescent="0.2">
      <c r="B12" s="1" t="s">
        <v>37</v>
      </c>
      <c r="D12"/>
      <c r="G12" s="6"/>
    </row>
    <row r="13" spans="1:12" ht="15.95" customHeight="1" x14ac:dyDescent="0.2">
      <c r="C13" s="5" t="s">
        <v>38</v>
      </c>
      <c r="D13" s="31">
        <f>'WAPA Charges by City'!O53</f>
        <v>5.43</v>
      </c>
      <c r="E13" s="1" t="s">
        <v>39</v>
      </c>
      <c r="F13" s="21"/>
      <c r="G13" s="6"/>
      <c r="H13" s="8">
        <f>'WAPA Charges by City'!O12*D13</f>
        <v>13390.38</v>
      </c>
      <c r="J13" s="8">
        <f>[1]CAW!$H$13</f>
        <v>12738.779999999999</v>
      </c>
      <c r="L13" s="8">
        <f>-H13+J13</f>
        <v>-651.60000000000036</v>
      </c>
    </row>
    <row r="14" spans="1:12" ht="15.95" customHeight="1" x14ac:dyDescent="0.2">
      <c r="B14" s="5"/>
      <c r="C14" s="27" t="s">
        <v>40</v>
      </c>
      <c r="D14" s="31">
        <f>+D13/10</f>
        <v>0.54299999999999993</v>
      </c>
      <c r="E14" s="1" t="s">
        <v>39</v>
      </c>
      <c r="F14" s="21"/>
      <c r="G14" s="6"/>
      <c r="H14" s="9">
        <f>'WAPA Charges by City'!O110*CAW!D14</f>
        <v>306.25199999999995</v>
      </c>
      <c r="I14" s="9"/>
      <c r="J14" s="9">
        <f>[1]CAW!$H$14</f>
        <v>237.83399999999997</v>
      </c>
      <c r="L14" s="9">
        <f>-H14+J14</f>
        <v>-68.417999999999978</v>
      </c>
    </row>
    <row r="15" spans="1:12" ht="15.95" customHeight="1" x14ac:dyDescent="0.2">
      <c r="G15" s="6"/>
    </row>
    <row r="16" spans="1:12" ht="15.95" customHeight="1" x14ac:dyDescent="0.2">
      <c r="B16" s="1" t="s">
        <v>41</v>
      </c>
      <c r="G16" s="6"/>
    </row>
    <row r="17" spans="2:12" ht="15.95" customHeight="1" x14ac:dyDescent="0.2">
      <c r="C17" s="1" t="s">
        <v>42</v>
      </c>
      <c r="D17" s="1">
        <f>'WAPA Charges by City'!O208/1000</f>
        <v>662.26300000000003</v>
      </c>
      <c r="E17" s="1" t="s">
        <v>43</v>
      </c>
      <c r="F17" s="75">
        <f>'WAPA Charges by City'!O249</f>
        <v>20.71</v>
      </c>
      <c r="G17" s="6"/>
      <c r="H17" s="9">
        <f>+ROUND(D17*F17,0)</f>
        <v>13715</v>
      </c>
      <c r="J17" s="9">
        <f>[1]CAW!$H$17</f>
        <v>12963</v>
      </c>
      <c r="L17" s="9">
        <f>-H17+J17</f>
        <v>-752</v>
      </c>
    </row>
    <row r="18" spans="2:12" ht="15.95" customHeight="1" x14ac:dyDescent="0.2">
      <c r="C18" s="1" t="s">
        <v>44</v>
      </c>
      <c r="D18" s="1">
        <f>'WAPA Charges by City'!O306/1000</f>
        <v>171.05400000000003</v>
      </c>
      <c r="E18" s="1" t="s">
        <v>43</v>
      </c>
      <c r="F18" s="30">
        <f>+ROUND(F17/10,3)</f>
        <v>2.0710000000000002</v>
      </c>
      <c r="G18" s="6"/>
      <c r="H18" s="9">
        <f>+ROUND(D18*F18,0)</f>
        <v>354</v>
      </c>
      <c r="J18" s="9">
        <f>[1]CAW!$H$18</f>
        <v>276</v>
      </c>
      <c r="L18" s="9">
        <f>-H18+J18</f>
        <v>-78</v>
      </c>
    </row>
    <row r="19" spans="2:12" ht="15.95" customHeight="1" x14ac:dyDescent="0.2">
      <c r="G19" s="6"/>
    </row>
    <row r="20" spans="2:12" ht="14.1" customHeight="1" x14ac:dyDescent="0.2">
      <c r="B20" s="5" t="s">
        <v>155</v>
      </c>
      <c r="D20" s="85">
        <f>ARM!D20</f>
        <v>237439</v>
      </c>
      <c r="E20" s="1" t="s">
        <v>157</v>
      </c>
      <c r="F20" s="84">
        <f>'WAPA Charges by City'!P12</f>
        <v>6.5850610439965396E-3</v>
      </c>
      <c r="G20" s="6"/>
      <c r="H20" s="1">
        <f>D20*F20</f>
        <v>1563.5503092254944</v>
      </c>
      <c r="J20" s="9">
        <f>[1]CAW!$H$20</f>
        <v>1728.9052421945264</v>
      </c>
      <c r="L20" s="9">
        <f>-H20+J20</f>
        <v>165.35493296903201</v>
      </c>
    </row>
    <row r="21" spans="2:12" ht="15.95" customHeight="1" x14ac:dyDescent="0.2">
      <c r="G21" s="6"/>
    </row>
    <row r="22" spans="2:12" ht="15.95" customHeight="1" x14ac:dyDescent="0.2">
      <c r="B22" s="1" t="s">
        <v>33</v>
      </c>
      <c r="D22" s="13"/>
      <c r="E22" s="2"/>
      <c r="F22" s="11"/>
      <c r="G22" s="6"/>
      <c r="H22" s="9">
        <v>0</v>
      </c>
      <c r="J22" s="9">
        <f>[1]CAW!$H$22</f>
        <v>0</v>
      </c>
      <c r="L22" s="9">
        <f>-H22+J22</f>
        <v>0</v>
      </c>
    </row>
    <row r="23" spans="2:12" ht="27.95" customHeight="1" thickBot="1" x14ac:dyDescent="0.25">
      <c r="B23" s="1" t="s">
        <v>45</v>
      </c>
      <c r="F23" s="22"/>
      <c r="G23" s="6"/>
      <c r="H23" s="12">
        <f>+SUM(H13:H22)</f>
        <v>29329.182309225493</v>
      </c>
      <c r="J23" s="12">
        <f>+SUM(J13:J22)</f>
        <v>27944.519242194528</v>
      </c>
      <c r="L23" s="12">
        <f>SUM(L13:L22)</f>
        <v>-1384.6630670309685</v>
      </c>
    </row>
    <row r="24" spans="2:12" ht="15.95" customHeight="1" thickTop="1" x14ac:dyDescent="0.2">
      <c r="G24" s="6"/>
    </row>
    <row r="25" spans="2:12" ht="15.95" customHeight="1" x14ac:dyDescent="0.2">
      <c r="G25" s="6"/>
    </row>
    <row r="26" spans="2:12" ht="15.95" customHeight="1" x14ac:dyDescent="0.2">
      <c r="G26" s="6"/>
    </row>
    <row r="27" spans="2:12" ht="15.95" customHeight="1" x14ac:dyDescent="0.2">
      <c r="G27" s="6"/>
    </row>
    <row r="28" spans="2:12" ht="15.95" customHeight="1" x14ac:dyDescent="0.2"/>
    <row r="29" spans="2:12" ht="15.95" customHeight="1" thickBot="1" x14ac:dyDescent="0.25">
      <c r="C29" s="6"/>
      <c r="D29"/>
      <c r="E29" s="3" t="s">
        <v>46</v>
      </c>
      <c r="H29" s="15">
        <f>H23/('WAPA Charges by City'!O208/1000)</f>
        <v>44.28630666249736</v>
      </c>
      <c r="J29" s="15">
        <f>[1]CAW!$H$29</f>
        <v>44.643586824754379</v>
      </c>
      <c r="L29" s="15">
        <f>J29-H29</f>
        <v>0.35728016225701964</v>
      </c>
    </row>
    <row r="30" spans="2:12" ht="15.95" customHeight="1" thickTop="1" x14ac:dyDescent="0.2"/>
    <row r="31" spans="2:12" ht="15.95" customHeight="1" x14ac:dyDescent="0.2"/>
    <row r="43" ht="12" x14ac:dyDescent="0.2"/>
    <row r="44" ht="12" x14ac:dyDescent="0.2"/>
    <row r="45" ht="12" x14ac:dyDescent="0.2"/>
    <row r="46" ht="12" x14ac:dyDescent="0.2"/>
    <row r="47" ht="12" x14ac:dyDescent="0.2"/>
    <row r="48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</sheetData>
  <phoneticPr fontId="0" type="noConversion"/>
  <pageMargins left="0.75" right="0.75" top="0.75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48</vt:i4>
      </vt:variant>
      <vt:variant>
        <vt:lpstr>Named Ranges</vt:lpstr>
      </vt:variant>
      <vt:variant>
        <vt:i4>47</vt:i4>
      </vt:variant>
    </vt:vector>
  </HeadingPairs>
  <TitlesOfParts>
    <vt:vector size="95" baseType="lpstr">
      <vt:lpstr>SUMMARY</vt:lpstr>
      <vt:lpstr>DESCRIP</vt:lpstr>
      <vt:lpstr>ARM</vt:lpstr>
      <vt:lpstr>ASH</vt:lpstr>
      <vt:lpstr>BAL</vt:lpstr>
      <vt:lpstr>BELL</vt:lpstr>
      <vt:lpstr>BELO</vt:lpstr>
      <vt:lpstr>BUR</vt:lpstr>
      <vt:lpstr>CAW</vt:lpstr>
      <vt:lpstr>CEN</vt:lpstr>
      <vt:lpstr>CHA</vt:lpstr>
      <vt:lpstr>CIM</vt:lpstr>
      <vt:lpstr>COL</vt:lpstr>
      <vt:lpstr>ENT</vt:lpstr>
      <vt:lpstr>EUD</vt:lpstr>
      <vt:lpstr>GAR</vt:lpstr>
      <vt:lpstr>GRD</vt:lpstr>
      <vt:lpstr>GRN</vt:lpstr>
      <vt:lpstr>GLA</vt:lpstr>
      <vt:lpstr>GLE</vt:lpstr>
      <vt:lpstr>GOO</vt:lpstr>
      <vt:lpstr>HOL</vt:lpstr>
      <vt:lpstr>HOR</vt:lpstr>
      <vt:lpstr>JET</vt:lpstr>
      <vt:lpstr>LAK</vt:lpstr>
      <vt:lpstr>LINC</vt:lpstr>
      <vt:lpstr>LIND</vt:lpstr>
      <vt:lpstr>LUC</vt:lpstr>
      <vt:lpstr>MAN</vt:lpstr>
      <vt:lpstr>MEA</vt:lpstr>
      <vt:lpstr>MIN</vt:lpstr>
      <vt:lpstr>NOR</vt:lpstr>
      <vt:lpstr>OBER</vt:lpstr>
      <vt:lpstr>OSA</vt:lpstr>
      <vt:lpstr>OSW</vt:lpstr>
      <vt:lpstr>OSB</vt:lpstr>
      <vt:lpstr>OTT</vt:lpstr>
      <vt:lpstr>RUS</vt:lpstr>
      <vt:lpstr>SAF</vt:lpstr>
      <vt:lpstr>SAM</vt:lpstr>
      <vt:lpstr>SEN</vt:lpstr>
      <vt:lpstr>SHA</vt:lpstr>
      <vt:lpstr>STO</vt:lpstr>
      <vt:lpstr>TRO</vt:lpstr>
      <vt:lpstr>WAM</vt:lpstr>
      <vt:lpstr>WAS</vt:lpstr>
      <vt:lpstr>CLASS B</vt:lpstr>
      <vt:lpstr>WAPA Charges by City</vt:lpstr>
      <vt:lpstr>ARM!Print_Area</vt:lpstr>
      <vt:lpstr>ASH!Print_Area</vt:lpstr>
      <vt:lpstr>BAL!Print_Area</vt:lpstr>
      <vt:lpstr>BELL!Print_Area</vt:lpstr>
      <vt:lpstr>BELO!Print_Area</vt:lpstr>
      <vt:lpstr>BUR!Print_Area</vt:lpstr>
      <vt:lpstr>CAW!Print_Area</vt:lpstr>
      <vt:lpstr>CEN!Print_Area</vt:lpstr>
      <vt:lpstr>CHA!Print_Area</vt:lpstr>
      <vt:lpstr>CIM!Print_Area</vt:lpstr>
      <vt:lpstr>'CLASS B'!Print_Area</vt:lpstr>
      <vt:lpstr>COL!Print_Area</vt:lpstr>
      <vt:lpstr>ENT!Print_Area</vt:lpstr>
      <vt:lpstr>EUD!Print_Area</vt:lpstr>
      <vt:lpstr>GAR!Print_Area</vt:lpstr>
      <vt:lpstr>GLA!Print_Area</vt:lpstr>
      <vt:lpstr>GLE!Print_Area</vt:lpstr>
      <vt:lpstr>GOO!Print_Area</vt:lpstr>
      <vt:lpstr>GRD!Print_Area</vt:lpstr>
      <vt:lpstr>GRN!Print_Area</vt:lpstr>
      <vt:lpstr>HOL!Print_Area</vt:lpstr>
      <vt:lpstr>HOR!Print_Area</vt:lpstr>
      <vt:lpstr>JET!Print_Area</vt:lpstr>
      <vt:lpstr>LAK!Print_Area</vt:lpstr>
      <vt:lpstr>LINC!Print_Area</vt:lpstr>
      <vt:lpstr>LIND!Print_Area</vt:lpstr>
      <vt:lpstr>LUC!Print_Area</vt:lpstr>
      <vt:lpstr>MAN!Print_Area</vt:lpstr>
      <vt:lpstr>MEA!Print_Area</vt:lpstr>
      <vt:lpstr>MIN!Print_Area</vt:lpstr>
      <vt:lpstr>NOR!Print_Area</vt:lpstr>
      <vt:lpstr>OBER!Print_Area</vt:lpstr>
      <vt:lpstr>OSA!Print_Area</vt:lpstr>
      <vt:lpstr>OSB!Print_Area</vt:lpstr>
      <vt:lpstr>OSW!Print_Area</vt:lpstr>
      <vt:lpstr>OTT!Print_Area</vt:lpstr>
      <vt:lpstr>RUS!Print_Area</vt:lpstr>
      <vt:lpstr>SAF!Print_Area</vt:lpstr>
      <vt:lpstr>SAM!Print_Area</vt:lpstr>
      <vt:lpstr>SEN!Print_Area</vt:lpstr>
      <vt:lpstr>SHA!Print_Area</vt:lpstr>
      <vt:lpstr>STO!Print_Area</vt:lpstr>
      <vt:lpstr>SUMMARY!Print_Area</vt:lpstr>
      <vt:lpstr>TRO!Print_Area</vt:lpstr>
      <vt:lpstr>WAM!Print_Area</vt:lpstr>
      <vt:lpstr>WAS!Print_Area</vt:lpstr>
      <vt:lpstr>'WAPA Charges by City'!Quant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Turner</dc:creator>
  <cp:lastModifiedBy>Jennifer</cp:lastModifiedBy>
  <cp:lastPrinted>2014-09-15T16:41:06Z</cp:lastPrinted>
  <dcterms:created xsi:type="dcterms:W3CDTF">1998-10-05T17:17:38Z</dcterms:created>
  <dcterms:modified xsi:type="dcterms:W3CDTF">2014-10-07T14:04:11Z</dcterms:modified>
</cp:coreProperties>
</file>